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uthjusw\Desktop\STC Tools\"/>
    </mc:Choice>
  </mc:AlternateContent>
  <xr:revisionPtr revIDLastSave="0" documentId="13_ncr:1_{C283347C-CF1C-4DB7-8606-FB9440ACA501}" xr6:coauthVersionLast="36" xr6:coauthVersionMax="36" xr10:uidLastSave="{00000000-0000-0000-0000-000000000000}"/>
  <bookViews>
    <workbookView xWindow="0" yWindow="0" windowWidth="28800" windowHeight="12225" xr2:uid="{B6E89300-CF1A-43DF-BF6C-BC6A044A9B9E}"/>
  </bookViews>
  <sheets>
    <sheet name="Sheet1" sheetId="1" r:id="rId1"/>
  </sheets>
  <definedNames>
    <definedName name="_xlnm.Print_Area" localSheetId="0">Sheet1!$B$1:$Q$33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29" i="1" l="1"/>
  <c r="I19" i="1"/>
  <c r="I21" i="1" l="1"/>
  <c r="C19" i="1"/>
  <c r="C21" i="1" l="1"/>
  <c r="V21" i="1"/>
  <c r="V20" i="1"/>
  <c r="V19" i="1"/>
  <c r="V18" i="1"/>
  <c r="V17" i="1"/>
  <c r="V16" i="1"/>
  <c r="V15" i="1"/>
  <c r="V9" i="1"/>
  <c r="V8" i="1"/>
  <c r="V7" i="1"/>
  <c r="V6" i="1"/>
  <c r="V5" i="1"/>
  <c r="V4" i="1"/>
  <c r="V3" i="1"/>
  <c r="I5" i="1"/>
  <c r="C5" i="1"/>
  <c r="W4" i="1" l="1"/>
  <c r="X4" i="1" s="1"/>
  <c r="Y4" i="1" s="1"/>
  <c r="W6" i="1"/>
  <c r="W7" i="1"/>
  <c r="W5" i="1"/>
  <c r="W9" i="1"/>
  <c r="W8" i="1"/>
  <c r="W15" i="1"/>
  <c r="X15" i="1" s="1"/>
  <c r="Y15" i="1" s="1"/>
  <c r="W19" i="1"/>
  <c r="X19" i="1" s="1"/>
  <c r="Y19" i="1" s="1"/>
  <c r="W21" i="1"/>
  <c r="X21" i="1" s="1"/>
  <c r="Y21" i="1" s="1"/>
  <c r="W16" i="1"/>
  <c r="X16" i="1" s="1"/>
  <c r="Y16" i="1" s="1"/>
  <c r="W20" i="1"/>
  <c r="X20" i="1" s="1"/>
  <c r="Y20" i="1" s="1"/>
  <c r="W17" i="1"/>
  <c r="X17" i="1" s="1"/>
  <c r="Y17" i="1" s="1"/>
  <c r="W3" i="1"/>
  <c r="X3" i="1" s="1"/>
  <c r="W18" i="1"/>
  <c r="X18" i="1" s="1"/>
  <c r="Y18" i="1" s="1"/>
  <c r="Y3" i="1" l="1"/>
  <c r="Y22" i="1"/>
  <c r="I22" i="1" s="1"/>
  <c r="I23" i="1" s="1"/>
  <c r="X22" i="1"/>
  <c r="I24" i="1" l="1"/>
  <c r="Q30" i="1" s="1"/>
  <c r="Q24" i="1"/>
  <c r="I6" i="1"/>
  <c r="I7" i="1" s="1"/>
  <c r="W23" i="1"/>
  <c r="P24" i="1" l="1"/>
  <c r="Q31" i="1"/>
  <c r="Q8" i="1"/>
  <c r="G31" i="1" l="1"/>
  <c r="I8" i="1"/>
  <c r="Q14" i="1" s="1"/>
  <c r="P8" i="1" l="1"/>
  <c r="Q15" i="1"/>
  <c r="G15" i="1" l="1"/>
  <c r="X7" i="1"/>
  <c r="Y7" i="1" s="1"/>
  <c r="X9" i="1"/>
  <c r="Y9" i="1" s="1"/>
  <c r="X8" i="1"/>
  <c r="Y8" i="1" s="1"/>
  <c r="X5" i="1"/>
  <c r="Y5" i="1" s="1"/>
  <c r="X6" i="1"/>
  <c r="Y6" i="1" s="1"/>
  <c r="Y10" i="1" l="1"/>
  <c r="C22" i="1" s="1"/>
  <c r="C23" i="1" s="1"/>
  <c r="X10" i="1"/>
  <c r="W11" i="1" l="1"/>
  <c r="C6" i="1"/>
  <c r="Q22" i="1"/>
  <c r="Q23" i="1" s="1"/>
  <c r="Q25" i="1" s="1"/>
  <c r="C24" i="1"/>
  <c r="C7" i="1" l="1"/>
  <c r="Q6" i="1" s="1"/>
  <c r="Q7" i="1" s="1"/>
  <c r="Q9" i="1" s="1"/>
  <c r="P22" i="1"/>
  <c r="P23" i="1" s="1"/>
  <c r="P25" i="1" s="1"/>
  <c r="P19" i="1"/>
  <c r="D29" i="1" s="1"/>
  <c r="C8" i="1" l="1"/>
  <c r="D30" i="1"/>
  <c r="I25" i="1"/>
  <c r="P6" i="1" l="1"/>
  <c r="P7" i="1" s="1"/>
  <c r="P9" i="1" s="1"/>
  <c r="P3" i="1"/>
  <c r="D13" i="1" s="1"/>
  <c r="C25" i="1"/>
  <c r="C26" i="1" s="1"/>
  <c r="G29" i="1"/>
  <c r="I29" i="1"/>
  <c r="I26" i="1"/>
  <c r="D14" i="1" l="1"/>
  <c r="I9" i="1"/>
  <c r="N24" i="1"/>
  <c r="L27" i="1"/>
  <c r="M27" i="1"/>
  <c r="N27" i="1" s="1"/>
  <c r="L26" i="1"/>
  <c r="M26" i="1"/>
  <c r="N18" i="1"/>
  <c r="L21" i="1"/>
  <c r="M21" i="1"/>
  <c r="N21" i="1" s="1"/>
  <c r="L20" i="1"/>
  <c r="M20" i="1"/>
  <c r="G26" i="1"/>
  <c r="I27" i="1"/>
  <c r="G27" i="1" s="1"/>
  <c r="D26" i="1"/>
  <c r="C27" i="1"/>
  <c r="D27" i="1" s="1"/>
  <c r="I13" i="1" l="1"/>
  <c r="I10" i="1"/>
  <c r="G13" i="1"/>
  <c r="C9" i="1"/>
  <c r="C10" i="1" s="1"/>
  <c r="L28" i="1"/>
  <c r="M22" i="1"/>
  <c r="N20" i="1"/>
  <c r="N22" i="1" s="1"/>
  <c r="L22" i="1"/>
  <c r="N26" i="1"/>
  <c r="N28" i="1" s="1"/>
  <c r="M28" i="1"/>
  <c r="C11" i="1" l="1"/>
  <c r="D11" i="1" s="1"/>
  <c r="D10" i="1"/>
  <c r="L5" i="1"/>
  <c r="L4" i="1"/>
  <c r="M4" i="1"/>
  <c r="N2" i="1"/>
  <c r="M5" i="1"/>
  <c r="N5" i="1" s="1"/>
  <c r="G10" i="1"/>
  <c r="I11" i="1"/>
  <c r="G11" i="1" s="1"/>
  <c r="N8" i="1"/>
  <c r="L11" i="1"/>
  <c r="M10" i="1"/>
  <c r="L10" i="1"/>
  <c r="L12" i="1" s="1"/>
  <c r="M11" i="1"/>
  <c r="N11" i="1" s="1"/>
  <c r="L6" i="1" l="1"/>
  <c r="N10" i="1"/>
  <c r="N12" i="1" s="1"/>
  <c r="M12" i="1"/>
  <c r="M6" i="1"/>
  <c r="N4" i="1"/>
  <c r="N6" i="1" s="1"/>
</calcChain>
</file>

<file path=xl/sharedStrings.xml><?xml version="1.0" encoding="utf-8"?>
<sst xmlns="http://schemas.openxmlformats.org/spreadsheetml/2006/main" count="102" uniqueCount="48">
  <si>
    <t>Payor</t>
  </si>
  <si>
    <t>Payee</t>
  </si>
  <si>
    <t>Gross Income</t>
  </si>
  <si>
    <t>Standard Deduction</t>
  </si>
  <si>
    <t>Maintenance Payment</t>
  </si>
  <si>
    <t>From</t>
  </si>
  <si>
    <t>To</t>
  </si>
  <si>
    <t>Total Tax</t>
  </si>
  <si>
    <t>Payor Effective Federal Tax Rate:</t>
  </si>
  <si>
    <t>Payee's Income Per Bracket</t>
  </si>
  <si>
    <t>Payee Effective Federal Tax Rate:</t>
  </si>
  <si>
    <t>Tax</t>
  </si>
  <si>
    <t xml:space="preserve">Annual Net Income </t>
  </si>
  <si>
    <t>Monthly Net Income</t>
  </si>
  <si>
    <t>Income Per Bracket</t>
  </si>
  <si>
    <t>Payor's Income Per Bracket</t>
  </si>
  <si>
    <t>to</t>
  </si>
  <si>
    <t>50% of Aggregate Net Income:</t>
  </si>
  <si>
    <t>Total Monthly Net Income</t>
  </si>
  <si>
    <t>Total Annual Net Income</t>
  </si>
  <si>
    <t>v.</t>
  </si>
  <si>
    <t>Month</t>
  </si>
  <si>
    <t>Annual</t>
  </si>
  <si>
    <t>Total</t>
  </si>
  <si>
    <t>Adjusted Gross</t>
  </si>
  <si>
    <t>Income Subject to Tax</t>
  </si>
  <si>
    <t>Available Cash Analysis - Low Range</t>
  </si>
  <si>
    <t>Available Cash Analysis - High Range</t>
  </si>
  <si>
    <t>PAYOR</t>
  </si>
  <si>
    <t>PAYEE</t>
  </si>
  <si>
    <t>Payee's Potential Need:</t>
  </si>
  <si>
    <t>Potential Need</t>
  </si>
  <si>
    <t>Likely Max Maintenance:</t>
  </si>
  <si>
    <t>Reasonable Need</t>
  </si>
  <si>
    <t>Net Income</t>
  </si>
  <si>
    <t>50% of Aggregate Net Income</t>
  </si>
  <si>
    <t>Likely Max Maintenance Payment (30% of Payor's Net Income)</t>
  </si>
  <si>
    <t>Likely Max Maintenance Payment (42% of Payor's Net Income)</t>
  </si>
  <si>
    <t>Payee's Reasonable Need</t>
  </si>
  <si>
    <t>Potential Maint. Range:</t>
  </si>
  <si>
    <t>……………………………………………………….</t>
  </si>
  <si>
    <t>…………………………………….………………….</t>
  </si>
  <si>
    <t>………………………………….…………………….</t>
  </si>
  <si>
    <t>……………………………….……………………….</t>
  </si>
  <si>
    <r>
      <t xml:space="preserve">* </t>
    </r>
    <r>
      <rPr>
        <b/>
        <u/>
        <sz val="12"/>
        <color theme="1"/>
        <rFont val="Garamond"/>
        <family val="1"/>
      </rPr>
      <t>DISCLAIMER</t>
    </r>
    <r>
      <rPr>
        <b/>
        <sz val="12"/>
        <color theme="1"/>
        <rFont val="Garamond"/>
        <family val="1"/>
      </rPr>
      <t>: This tool does not constitute legal advice. It is intended for use by attorneys and mediators only. It is not intended for use and should not be relied upon by pro se litigants. Maintenance is governed by §452.335 RSMo., as well as related precedent. As such, this tool is not wholly inclusive of Missouri law. It has been designed by Division 34 as an instrument to facilitate settlement discussion and negotiation in conjunction with independent legal advice. It may or may not be endorsed by members of the St. Louis County judiciary and is not intended to represent a judicial finding or determination as there are many factors and discretionary aspects to awarding (or not awarding) maintenance.</t>
    </r>
  </si>
  <si>
    <t>2026 Maintenance Tool for Parties WITHOUT Children in Common*</t>
  </si>
  <si>
    <r>
      <t>2026 Maintenance Tool for Parties WITH Children in Common*</t>
    </r>
    <r>
      <rPr>
        <b/>
        <i/>
        <sz val="12"/>
        <color theme="1"/>
        <rFont val="Garamond"/>
        <family val="1"/>
      </rPr>
      <t xml:space="preserve"> (Intented to be Inclusive of Child Support - I.e.,"Total Support" Amount)</t>
    </r>
  </si>
  <si>
    <t>2026 Tax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</si>
</sst>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164" formatCode="&quot;$&quot;#,##0"/>
    <numFmt numFmtId="165" formatCode="[$$-409]#,##0_);\([$$-409]#,##0\)"/>
    <numFmt numFmtId="166" formatCode="0.0%"/>
    <numFmt numFmtId="167" formatCode="&quot;$&quot;#,##0.00"/>
  </numFmts>
  <fonts count="10" x14ac:knownFonts="1">
    <font>
      <sz val="11"/>
      <color theme="1"/>
      <name val="Calibri"/>
      <family val="2"/>
      <scheme val="minor"/>
    </font>
    <font>
      <sz val="11"/>
      <color theme="1"/>
      <name val="Calibri"/>
      <family val="2"/>
      <scheme val="minor"/>
    </font>
    <font>
      <sz val="11"/>
      <color theme="1"/>
      <name val="Garamond"/>
      <family val="1"/>
    </font>
    <font>
      <b/>
      <sz val="12"/>
      <color theme="1"/>
      <name val="Garamond"/>
      <family val="1"/>
    </font>
    <font>
      <b/>
      <sz val="11"/>
      <color theme="1"/>
      <name val="Garamond"/>
      <family val="1"/>
    </font>
    <font>
      <i/>
      <sz val="11"/>
      <color theme="1"/>
      <name val="Garamond"/>
      <family val="1"/>
    </font>
    <font>
      <b/>
      <sz val="11"/>
      <name val="Garamond"/>
      <family val="1"/>
    </font>
    <font>
      <b/>
      <i/>
      <sz val="11"/>
      <color theme="1"/>
      <name val="Garamond"/>
      <family val="1"/>
    </font>
    <font>
      <b/>
      <u/>
      <sz val="12"/>
      <color theme="1"/>
      <name val="Garamond"/>
      <family val="1"/>
    </font>
    <font>
      <b/>
      <i/>
      <sz val="12"/>
      <color theme="1"/>
      <name val="Garamond"/>
      <family val="1"/>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9" tint="0.59999389629810485"/>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indexed="64"/>
      </top>
      <bottom/>
      <diagonal/>
    </border>
    <border>
      <left/>
      <right/>
      <top/>
      <bottom style="double">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double">
        <color indexed="64"/>
      </bottom>
      <diagonal/>
    </border>
    <border>
      <left style="thin">
        <color indexed="64"/>
      </left>
      <right style="thin">
        <color indexed="64"/>
      </right>
      <top/>
      <bottom/>
      <diagonal/>
    </border>
    <border>
      <left/>
      <right style="thin">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68">
    <xf numFmtId="0" fontId="0" fillId="0" borderId="0" xfId="0"/>
    <xf numFmtId="0" fontId="2" fillId="0" borderId="0" xfId="0" applyFont="1"/>
    <xf numFmtId="0" fontId="3" fillId="0" borderId="0" xfId="0" applyFont="1"/>
    <xf numFmtId="0" fontId="2" fillId="0" borderId="4" xfId="0" applyFont="1" applyBorder="1" applyAlignment="1">
      <alignment wrapText="1"/>
    </xf>
    <xf numFmtId="0" fontId="2" fillId="0" borderId="0" xfId="0" applyFont="1" applyBorder="1"/>
    <xf numFmtId="0" fontId="2" fillId="0" borderId="5" xfId="0" applyFont="1" applyBorder="1"/>
    <xf numFmtId="5" fontId="2" fillId="0" borderId="0" xfId="0" applyNumberFormat="1" applyFont="1" applyBorder="1"/>
    <xf numFmtId="5" fontId="2" fillId="0" borderId="0" xfId="0" applyNumberFormat="1" applyFont="1" applyFill="1" applyBorder="1"/>
    <xf numFmtId="5" fontId="2" fillId="0" borderId="5" xfId="0" applyNumberFormat="1" applyFont="1" applyBorder="1"/>
    <xf numFmtId="0" fontId="2" fillId="0" borderId="0" xfId="0" applyFont="1" applyFill="1" applyBorder="1"/>
    <xf numFmtId="164" fontId="2" fillId="0" borderId="15" xfId="0" applyNumberFormat="1" applyFont="1" applyBorder="1" applyAlignment="1">
      <alignment horizontal="center"/>
    </xf>
    <xf numFmtId="9" fontId="2" fillId="0" borderId="15" xfId="0" applyNumberFormat="1" applyFont="1" applyBorder="1" applyAlignment="1">
      <alignment horizontal="center"/>
    </xf>
    <xf numFmtId="0" fontId="2" fillId="0" borderId="14" xfId="0" applyFont="1" applyBorder="1" applyAlignment="1">
      <alignment horizontal="center"/>
    </xf>
    <xf numFmtId="0" fontId="2" fillId="0" borderId="23" xfId="0" applyFont="1" applyBorder="1" applyAlignment="1">
      <alignment horizontal="center"/>
    </xf>
    <xf numFmtId="164" fontId="2" fillId="0" borderId="15" xfId="0" applyNumberFormat="1" applyFont="1" applyBorder="1" applyAlignment="1" applyProtection="1">
      <alignment horizontal="center"/>
    </xf>
    <xf numFmtId="164" fontId="2" fillId="0" borderId="14" xfId="0" applyNumberFormat="1" applyFont="1" applyBorder="1" applyAlignment="1">
      <alignment horizontal="center"/>
    </xf>
    <xf numFmtId="164" fontId="2" fillId="0" borderId="16" xfId="0" applyNumberFormat="1" applyFont="1" applyBorder="1" applyAlignment="1">
      <alignment horizontal="center"/>
    </xf>
    <xf numFmtId="0" fontId="3" fillId="0" borderId="0" xfId="0" applyFont="1" applyFill="1" applyBorder="1"/>
    <xf numFmtId="164" fontId="3" fillId="0" borderId="0" xfId="0" applyNumberFormat="1" applyFont="1" applyFill="1" applyBorder="1" applyAlignment="1">
      <alignment horizontal="left"/>
    </xf>
    <xf numFmtId="164" fontId="3" fillId="0" borderId="0" xfId="0" applyNumberFormat="1" applyFont="1" applyFill="1" applyBorder="1"/>
    <xf numFmtId="0" fontId="2" fillId="0" borderId="29" xfId="0" applyFont="1" applyBorder="1" applyAlignment="1">
      <alignment wrapText="1"/>
    </xf>
    <xf numFmtId="0" fontId="2" fillId="0" borderId="36" xfId="0" applyFont="1" applyBorder="1" applyAlignment="1">
      <alignment wrapText="1"/>
    </xf>
    <xf numFmtId="9" fontId="2" fillId="0" borderId="38" xfId="0" applyNumberFormat="1" applyFont="1" applyFill="1" applyBorder="1"/>
    <xf numFmtId="9" fontId="2" fillId="0" borderId="37" xfId="0" applyNumberFormat="1" applyFont="1" applyFill="1" applyBorder="1"/>
    <xf numFmtId="5" fontId="4" fillId="0" borderId="30" xfId="0" applyNumberFormat="1" applyFont="1" applyBorder="1" applyAlignment="1">
      <alignment horizontal="center" vertical="center" wrapText="1"/>
    </xf>
    <xf numFmtId="5" fontId="4" fillId="0" borderId="25" xfId="0" applyNumberFormat="1" applyFont="1" applyBorder="1" applyAlignment="1">
      <alignment horizontal="left" vertical="center"/>
    </xf>
    <xf numFmtId="164" fontId="2" fillId="0" borderId="41" xfId="0" applyNumberFormat="1" applyFont="1" applyBorder="1" applyAlignment="1">
      <alignment horizontal="center"/>
    </xf>
    <xf numFmtId="10" fontId="2" fillId="0" borderId="37" xfId="0" applyNumberFormat="1" applyFont="1" applyFill="1" applyBorder="1" applyAlignment="1">
      <alignment horizontal="center"/>
    </xf>
    <xf numFmtId="0" fontId="2" fillId="0" borderId="4" xfId="0" applyFont="1" applyBorder="1" applyAlignment="1">
      <alignment horizontal="center" wrapText="1"/>
    </xf>
    <xf numFmtId="0" fontId="2" fillId="0" borderId="21" xfId="0" applyFont="1" applyBorder="1" applyAlignment="1">
      <alignment horizontal="center" wrapText="1"/>
    </xf>
    <xf numFmtId="0" fontId="2" fillId="0" borderId="17" xfId="0" applyFont="1" applyBorder="1" applyAlignment="1">
      <alignment horizontal="center"/>
    </xf>
    <xf numFmtId="0" fontId="2" fillId="0" borderId="12" xfId="0" applyFont="1" applyBorder="1" applyAlignment="1">
      <alignment horizontal="center"/>
    </xf>
    <xf numFmtId="164" fontId="2" fillId="0" borderId="13" xfId="0" applyNumberFormat="1" applyFont="1" applyBorder="1" applyAlignment="1">
      <alignment horizont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0" xfId="0" applyFont="1" applyBorder="1" applyAlignment="1">
      <alignment wrapText="1"/>
    </xf>
    <xf numFmtId="164" fontId="4" fillId="0" borderId="23" xfId="0" applyNumberFormat="1" applyFont="1" applyFill="1" applyBorder="1" applyAlignment="1">
      <alignment horizontal="center"/>
    </xf>
    <xf numFmtId="164" fontId="4" fillId="0" borderId="33" xfId="0" applyNumberFormat="1" applyFont="1" applyBorder="1" applyAlignment="1">
      <alignment horizontal="center"/>
    </xf>
    <xf numFmtId="0" fontId="2" fillId="0" borderId="32" xfId="0" applyFont="1" applyBorder="1" applyAlignment="1">
      <alignment horizontal="center"/>
    </xf>
    <xf numFmtId="0" fontId="2" fillId="0" borderId="29" xfId="0" applyFont="1" applyBorder="1"/>
    <xf numFmtId="164" fontId="2" fillId="0" borderId="30" xfId="0" applyNumberFormat="1" applyFont="1" applyBorder="1"/>
    <xf numFmtId="164" fontId="2" fillId="0" borderId="25" xfId="0" applyNumberFormat="1" applyFont="1" applyBorder="1"/>
    <xf numFmtId="0" fontId="2" fillId="0" borderId="30" xfId="0" applyFont="1" applyBorder="1"/>
    <xf numFmtId="0" fontId="2" fillId="0" borderId="25" xfId="0" applyFont="1" applyBorder="1"/>
    <xf numFmtId="166" fontId="7" fillId="0" borderId="30" xfId="0" applyNumberFormat="1" applyFont="1" applyBorder="1" applyAlignment="1">
      <alignment horizontal="left"/>
    </xf>
    <xf numFmtId="5" fontId="2" fillId="2" borderId="7" xfId="0" applyNumberFormat="1" applyFont="1" applyFill="1" applyBorder="1" applyAlignment="1" applyProtection="1">
      <alignment horizontal="center"/>
      <protection locked="0"/>
    </xf>
    <xf numFmtId="164" fontId="2" fillId="2" borderId="7" xfId="0" applyNumberFormat="1" applyFont="1" applyFill="1" applyBorder="1" applyAlignment="1" applyProtection="1">
      <alignment horizontal="center"/>
      <protection locked="0"/>
    </xf>
    <xf numFmtId="164" fontId="2" fillId="0" borderId="9" xfId="0" applyNumberFormat="1" applyFont="1" applyBorder="1" applyAlignment="1">
      <alignment horizontal="center"/>
    </xf>
    <xf numFmtId="164" fontId="2" fillId="0" borderId="12" xfId="0" applyNumberFormat="1" applyFont="1" applyFill="1" applyBorder="1" applyAlignment="1">
      <alignment horizontal="center"/>
    </xf>
    <xf numFmtId="164" fontId="2" fillId="0" borderId="40" xfId="0" applyNumberFormat="1" applyFont="1" applyBorder="1" applyAlignment="1">
      <alignment horizontal="center"/>
    </xf>
    <xf numFmtId="164" fontId="2" fillId="0" borderId="12" xfId="0" applyNumberFormat="1" applyFont="1" applyBorder="1" applyAlignment="1">
      <alignment horizontal="center"/>
    </xf>
    <xf numFmtId="164" fontId="2" fillId="0" borderId="37" xfId="0" applyNumberFormat="1" applyFont="1" applyBorder="1" applyAlignment="1">
      <alignment horizontal="center"/>
    </xf>
    <xf numFmtId="167" fontId="2" fillId="0" borderId="30" xfId="0" applyNumberFormat="1" applyFont="1" applyBorder="1" applyAlignment="1">
      <alignment horizontal="center"/>
    </xf>
    <xf numFmtId="164" fontId="2" fillId="0" borderId="10" xfId="0" applyNumberFormat="1" applyFont="1" applyBorder="1" applyAlignment="1">
      <alignment horizontal="center"/>
    </xf>
    <xf numFmtId="164" fontId="2" fillId="0" borderId="13" xfId="0" applyNumberFormat="1" applyFont="1" applyFill="1" applyBorder="1" applyAlignment="1">
      <alignment horizontal="center"/>
    </xf>
    <xf numFmtId="164" fontId="2" fillId="0" borderId="39" xfId="0" applyNumberFormat="1" applyFont="1" applyBorder="1" applyAlignment="1">
      <alignment horizontal="center"/>
    </xf>
    <xf numFmtId="0" fontId="2" fillId="0" borderId="11" xfId="0" applyFont="1" applyBorder="1" applyAlignment="1">
      <alignment horizontal="center"/>
    </xf>
    <xf numFmtId="0" fontId="2" fillId="0" borderId="13" xfId="0" applyFont="1" applyBorder="1" applyAlignment="1">
      <alignment horizontal="center"/>
    </xf>
    <xf numFmtId="164" fontId="2" fillId="0" borderId="43" xfId="0" applyNumberFormat="1" applyFont="1" applyBorder="1" applyAlignment="1">
      <alignment horizontal="center"/>
    </xf>
    <xf numFmtId="164" fontId="2" fillId="0" borderId="23" xfId="0" applyNumberFormat="1" applyFont="1" applyBorder="1" applyAlignment="1">
      <alignment horizontal="center" vertical="center"/>
    </xf>
    <xf numFmtId="164" fontId="2" fillId="0" borderId="33"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164" fontId="2" fillId="0" borderId="8" xfId="0" applyNumberFormat="1" applyFont="1" applyBorder="1" applyAlignment="1">
      <alignment horizontal="center" vertical="center"/>
    </xf>
    <xf numFmtId="164" fontId="2" fillId="0" borderId="41" xfId="0" applyNumberFormat="1" applyFont="1" applyBorder="1" applyAlignment="1">
      <alignment horizontal="center" vertical="center"/>
    </xf>
    <xf numFmtId="5" fontId="2" fillId="2" borderId="7" xfId="0" applyNumberFormat="1" applyFont="1" applyFill="1" applyBorder="1" applyAlignment="1" applyProtection="1">
      <alignment horizontal="center" vertical="center"/>
      <protection locked="0"/>
    </xf>
    <xf numFmtId="0" fontId="2" fillId="0" borderId="11" xfId="0" applyFont="1" applyBorder="1" applyAlignment="1">
      <alignment horizontal="center" wrapText="1"/>
    </xf>
    <xf numFmtId="0" fontId="2" fillId="0" borderId="32" xfId="0" applyFont="1" applyBorder="1" applyAlignment="1">
      <alignment horizontal="center" vertical="center" wrapText="1"/>
    </xf>
    <xf numFmtId="0" fontId="2" fillId="0" borderId="6" xfId="0" applyFont="1" applyBorder="1" applyAlignment="1">
      <alignment horizontal="center" wrapText="1"/>
    </xf>
    <xf numFmtId="0" fontId="2" fillId="0" borderId="8" xfId="0" applyFont="1" applyBorder="1" applyAlignment="1">
      <alignment horizontal="center" wrapText="1"/>
    </xf>
    <xf numFmtId="0" fontId="4" fillId="0" borderId="19" xfId="0" applyFont="1" applyBorder="1" applyAlignment="1">
      <alignment horizontal="center" wrapText="1"/>
    </xf>
    <xf numFmtId="0" fontId="2" fillId="0" borderId="19" xfId="0" applyFont="1" applyBorder="1"/>
    <xf numFmtId="0" fontId="2" fillId="0" borderId="31" xfId="0" applyFont="1" applyBorder="1"/>
    <xf numFmtId="5" fontId="2" fillId="0" borderId="44" xfId="0" applyNumberFormat="1" applyFont="1" applyBorder="1" applyAlignment="1">
      <alignment horizontal="center"/>
    </xf>
    <xf numFmtId="164" fontId="2" fillId="0" borderId="0" xfId="0" applyNumberFormat="1" applyFont="1" applyBorder="1"/>
    <xf numFmtId="164" fontId="3" fillId="0" borderId="0" xfId="0" applyNumberFormat="1" applyFont="1" applyBorder="1"/>
    <xf numFmtId="167" fontId="2" fillId="0" borderId="0" xfId="0" applyNumberFormat="1" applyFont="1" applyBorder="1"/>
    <xf numFmtId="5" fontId="4" fillId="0" borderId="30" xfId="0" applyNumberFormat="1" applyFont="1" applyBorder="1" applyAlignment="1">
      <alignment horizontal="right" vertical="center" wrapText="1"/>
    </xf>
    <xf numFmtId="164" fontId="2" fillId="2" borderId="7" xfId="0" applyNumberFormat="1" applyFont="1" applyFill="1" applyBorder="1" applyAlignment="1" applyProtection="1">
      <alignment horizontal="center"/>
    </xf>
    <xf numFmtId="5" fontId="2" fillId="2" borderId="7" xfId="0" applyNumberFormat="1" applyFont="1" applyFill="1" applyBorder="1" applyAlignment="1" applyProtection="1">
      <alignment horizontal="center"/>
    </xf>
    <xf numFmtId="5" fontId="2" fillId="2" borderId="7" xfId="0" applyNumberFormat="1" applyFont="1" applyFill="1" applyBorder="1" applyAlignment="1" applyProtection="1">
      <alignment horizontal="center" vertical="center"/>
    </xf>
    <xf numFmtId="5" fontId="2" fillId="0" borderId="46" xfId="0" applyNumberFormat="1" applyFont="1" applyBorder="1" applyAlignment="1">
      <alignment horizontal="center"/>
    </xf>
    <xf numFmtId="0" fontId="2" fillId="0" borderId="14" xfId="0" applyFont="1" applyBorder="1" applyAlignment="1">
      <alignment horizontal="center" wrapText="1"/>
    </xf>
    <xf numFmtId="0" fontId="4" fillId="5" borderId="36" xfId="0" applyFont="1" applyFill="1" applyBorder="1" applyAlignment="1">
      <alignment horizontal="center" vertical="center" wrapText="1"/>
    </xf>
    <xf numFmtId="164" fontId="4" fillId="5" borderId="37" xfId="0" applyNumberFormat="1" applyFont="1" applyFill="1" applyBorder="1" applyAlignment="1">
      <alignment horizontal="center" vertical="center"/>
    </xf>
    <xf numFmtId="9" fontId="2" fillId="5" borderId="37" xfId="0" applyNumberFormat="1" applyFont="1" applyFill="1" applyBorder="1" applyAlignment="1">
      <alignment vertical="center"/>
    </xf>
    <xf numFmtId="0" fontId="2" fillId="5" borderId="37" xfId="0" applyFont="1" applyFill="1" applyBorder="1" applyAlignment="1">
      <alignment vertical="center"/>
    </xf>
    <xf numFmtId="0" fontId="2" fillId="5" borderId="38" xfId="0" applyFont="1" applyFill="1" applyBorder="1" applyAlignment="1">
      <alignment vertical="center"/>
    </xf>
    <xf numFmtId="164" fontId="4" fillId="5" borderId="39" xfId="0" applyNumberFormat="1" applyFont="1" applyFill="1" applyBorder="1" applyAlignment="1">
      <alignment horizontal="center" vertical="center"/>
    </xf>
    <xf numFmtId="0" fontId="2" fillId="0" borderId="11" xfId="0" applyFont="1" applyBorder="1" applyAlignment="1">
      <alignment wrapText="1"/>
    </xf>
    <xf numFmtId="0" fontId="4" fillId="0" borderId="47" xfId="0" applyFont="1" applyBorder="1" applyAlignment="1">
      <alignment horizontal="center" vertical="center"/>
    </xf>
    <xf numFmtId="0" fontId="2" fillId="0" borderId="0" xfId="0" applyFont="1" applyFill="1" applyBorder="1" applyAlignment="1">
      <alignment vertical="center"/>
    </xf>
    <xf numFmtId="0" fontId="4" fillId="0" borderId="5" xfId="0" applyFont="1" applyBorder="1" applyAlignment="1">
      <alignment horizontal="center" vertical="center"/>
    </xf>
    <xf numFmtId="5" fontId="4" fillId="0" borderId="29" xfId="0" applyNumberFormat="1" applyFont="1" applyBorder="1" applyAlignment="1">
      <alignment horizontal="right" vertical="center" wrapText="1"/>
    </xf>
    <xf numFmtId="166" fontId="2" fillId="0" borderId="16" xfId="0" applyNumberFormat="1" applyFont="1" applyBorder="1" applyAlignment="1">
      <alignment horizontal="center"/>
    </xf>
    <xf numFmtId="166" fontId="2" fillId="0" borderId="18" xfId="0" applyNumberFormat="1" applyFont="1" applyBorder="1" applyAlignment="1">
      <alignment horizontal="center"/>
    </xf>
    <xf numFmtId="164" fontId="2" fillId="0" borderId="11" xfId="0" applyNumberFormat="1" applyFont="1" applyBorder="1" applyAlignment="1">
      <alignment horizontal="center" vertical="center"/>
    </xf>
    <xf numFmtId="164" fontId="2" fillId="0" borderId="13" xfId="0" applyNumberFormat="1" applyFont="1" applyBorder="1" applyAlignment="1">
      <alignment horizontal="center" vertical="center"/>
    </xf>
    <xf numFmtId="164" fontId="2" fillId="0" borderId="14" xfId="0" applyNumberFormat="1" applyFont="1" applyBorder="1" applyAlignment="1">
      <alignment horizontal="center" vertical="center"/>
    </xf>
    <xf numFmtId="164" fontId="2" fillId="0" borderId="16" xfId="0" applyNumberFormat="1" applyFont="1" applyBorder="1" applyAlignment="1">
      <alignment horizontal="center" vertical="center"/>
    </xf>
    <xf numFmtId="5" fontId="4" fillId="0" borderId="35" xfId="0" applyNumberFormat="1" applyFont="1" applyFill="1" applyBorder="1" applyAlignment="1">
      <alignment horizontal="center" vertical="center"/>
    </xf>
    <xf numFmtId="5" fontId="4" fillId="0" borderId="39" xfId="0" applyNumberFormat="1" applyFont="1" applyFill="1" applyBorder="1" applyAlignment="1">
      <alignment horizontal="center" vertical="center"/>
    </xf>
    <xf numFmtId="5" fontId="4" fillId="7" borderId="29" xfId="0" applyNumberFormat="1" applyFont="1" applyFill="1" applyBorder="1" applyAlignment="1">
      <alignment horizontal="center" vertical="center"/>
    </xf>
    <xf numFmtId="164" fontId="4" fillId="8" borderId="34" xfId="0" applyNumberFormat="1" applyFont="1" applyFill="1" applyBorder="1" applyAlignment="1">
      <alignment horizontal="center" vertical="center"/>
    </xf>
    <xf numFmtId="164" fontId="4" fillId="8" borderId="35" xfId="0" applyNumberFormat="1" applyFont="1" applyFill="1" applyBorder="1" applyAlignment="1">
      <alignment horizontal="center" vertical="center"/>
    </xf>
    <xf numFmtId="165" fontId="4" fillId="8" borderId="29" xfId="1" applyNumberFormat="1" applyFont="1" applyFill="1" applyBorder="1" applyAlignment="1" applyProtection="1">
      <alignment horizontal="center" vertical="center"/>
    </xf>
    <xf numFmtId="5" fontId="6" fillId="9" borderId="45" xfId="0" applyNumberFormat="1" applyFont="1" applyFill="1" applyBorder="1" applyAlignment="1">
      <alignment horizontal="center"/>
    </xf>
    <xf numFmtId="164" fontId="2" fillId="0" borderId="30" xfId="0" applyNumberFormat="1" applyFont="1" applyBorder="1" applyAlignment="1">
      <alignment horizontal="center"/>
    </xf>
    <xf numFmtId="166" fontId="2" fillId="0" borderId="37" xfId="0" applyNumberFormat="1" applyFont="1" applyFill="1" applyBorder="1" applyAlignment="1">
      <alignment horizontal="center"/>
    </xf>
    <xf numFmtId="0" fontId="5" fillId="0" borderId="38" xfId="0" applyFont="1" applyBorder="1" applyAlignment="1">
      <alignment horizontal="right"/>
    </xf>
    <xf numFmtId="0" fontId="5" fillId="0" borderId="30" xfId="0" applyFont="1" applyBorder="1" applyAlignment="1">
      <alignment horizontal="right"/>
    </xf>
    <xf numFmtId="0" fontId="2" fillId="0" borderId="0" xfId="0" applyFont="1" applyAlignment="1">
      <alignment horizontal="center"/>
    </xf>
    <xf numFmtId="0" fontId="3"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25" xfId="0" applyFont="1" applyBorder="1" applyAlignment="1">
      <alignment horizontal="left" vertical="center" wrapText="1"/>
    </xf>
    <xf numFmtId="5" fontId="4" fillId="0" borderId="19" xfId="0" applyNumberFormat="1" applyFont="1" applyFill="1" applyBorder="1" applyAlignment="1">
      <alignment horizontal="center" wrapText="1"/>
    </xf>
    <xf numFmtId="5" fontId="4" fillId="0" borderId="20" xfId="0" applyNumberFormat="1" applyFont="1" applyFill="1" applyBorder="1" applyAlignment="1">
      <alignment horizontal="center" wrapText="1"/>
    </xf>
    <xf numFmtId="5" fontId="6" fillId="7" borderId="19" xfId="0" applyNumberFormat="1" applyFont="1" applyFill="1" applyBorder="1" applyAlignment="1">
      <alignment horizontal="center"/>
    </xf>
    <xf numFmtId="5" fontId="6" fillId="7" borderId="20" xfId="0" applyNumberFormat="1" applyFont="1" applyFill="1" applyBorder="1" applyAlignment="1">
      <alignment horizontal="center"/>
    </xf>
    <xf numFmtId="5" fontId="4" fillId="0" borderId="36" xfId="0" applyNumberFormat="1" applyFont="1" applyFill="1" applyBorder="1" applyAlignment="1">
      <alignment horizontal="center" wrapText="1"/>
    </xf>
    <xf numFmtId="5" fontId="4" fillId="0" borderId="39" xfId="0" applyNumberFormat="1" applyFont="1" applyFill="1" applyBorder="1" applyAlignment="1">
      <alignment horizontal="center" wrapText="1"/>
    </xf>
    <xf numFmtId="0" fontId="4" fillId="3" borderId="29" xfId="0" applyFont="1" applyFill="1" applyBorder="1" applyAlignment="1">
      <alignment horizontal="center" wrapText="1"/>
    </xf>
    <xf numFmtId="0" fontId="4" fillId="3" borderId="25" xfId="0" applyFont="1" applyFill="1" applyBorder="1" applyAlignment="1">
      <alignment horizontal="center" wrapText="1"/>
    </xf>
    <xf numFmtId="5" fontId="2" fillId="5" borderId="37" xfId="0" applyNumberFormat="1" applyFont="1" applyFill="1" applyBorder="1" applyAlignment="1">
      <alignment horizontal="center" vertical="center"/>
    </xf>
    <xf numFmtId="9" fontId="2" fillId="0" borderId="38" xfId="0" applyNumberFormat="1" applyFont="1" applyFill="1" applyBorder="1" applyAlignment="1">
      <alignment horizontal="center"/>
    </xf>
    <xf numFmtId="9" fontId="2" fillId="0" borderId="42" xfId="0" applyNumberFormat="1" applyFont="1" applyFill="1" applyBorder="1" applyAlignment="1">
      <alignment horizontal="center"/>
    </xf>
    <xf numFmtId="0" fontId="2" fillId="0" borderId="21" xfId="0" applyFont="1" applyFill="1" applyBorder="1" applyAlignment="1">
      <alignment horizontal="center"/>
    </xf>
    <xf numFmtId="0" fontId="2" fillId="0" borderId="24" xfId="0" applyFont="1" applyFill="1" applyBorder="1" applyAlignment="1">
      <alignment horizontal="center"/>
    </xf>
    <xf numFmtId="0" fontId="2" fillId="0" borderId="22" xfId="0" applyFont="1" applyFill="1" applyBorder="1" applyAlignment="1">
      <alignment horizontal="center"/>
    </xf>
    <xf numFmtId="0" fontId="2" fillId="0" borderId="4" xfId="0" applyFont="1" applyFill="1" applyBorder="1" applyAlignment="1">
      <alignment horizontal="center"/>
    </xf>
    <xf numFmtId="0" fontId="2" fillId="0" borderId="0" xfId="0" applyFont="1" applyFill="1" applyBorder="1" applyAlignment="1">
      <alignment horizontal="center"/>
    </xf>
    <xf numFmtId="0" fontId="2" fillId="0" borderId="5" xfId="0" applyFont="1" applyFill="1" applyBorder="1" applyAlignment="1">
      <alignment horizontal="center"/>
    </xf>
    <xf numFmtId="0" fontId="4" fillId="0" borderId="19" xfId="0" applyFont="1" applyFill="1" applyBorder="1" applyAlignment="1">
      <alignment horizontal="center" wrapText="1"/>
    </xf>
    <xf numFmtId="0" fontId="4" fillId="0" borderId="31" xfId="0" applyFont="1" applyFill="1" applyBorder="1" applyAlignment="1">
      <alignment horizontal="center" wrapText="1"/>
    </xf>
    <xf numFmtId="0" fontId="4" fillId="0" borderId="48" xfId="0" applyFont="1" applyFill="1" applyBorder="1" applyAlignment="1">
      <alignment horizontal="center" wrapText="1"/>
    </xf>
    <xf numFmtId="9" fontId="2" fillId="0" borderId="37" xfId="0" applyNumberFormat="1" applyFont="1" applyFill="1" applyBorder="1" applyAlignment="1">
      <alignment horizont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165" fontId="4" fillId="9" borderId="29" xfId="0" applyNumberFormat="1" applyFont="1" applyFill="1" applyBorder="1" applyAlignment="1">
      <alignment horizontal="center"/>
    </xf>
    <xf numFmtId="165" fontId="4" fillId="9" borderId="30" xfId="0" applyNumberFormat="1" applyFont="1" applyFill="1" applyBorder="1" applyAlignment="1">
      <alignment horizontal="center"/>
    </xf>
    <xf numFmtId="165" fontId="4" fillId="9" borderId="25" xfId="0" applyNumberFormat="1" applyFont="1" applyFill="1" applyBorder="1" applyAlignment="1">
      <alignment horizontal="center"/>
    </xf>
    <xf numFmtId="0" fontId="4" fillId="0" borderId="29" xfId="0" applyFont="1" applyFill="1" applyBorder="1" applyAlignment="1">
      <alignment horizontal="center" wrapText="1"/>
    </xf>
    <xf numFmtId="0" fontId="4" fillId="0" borderId="30" xfId="0" applyFont="1" applyFill="1" applyBorder="1" applyAlignment="1">
      <alignment horizontal="center" wrapText="1"/>
    </xf>
    <xf numFmtId="0" fontId="4" fillId="0" borderId="42" xfId="0" applyFont="1" applyFill="1" applyBorder="1" applyAlignment="1">
      <alignment horizontal="center" wrapText="1"/>
    </xf>
    <xf numFmtId="0" fontId="2" fillId="0" borderId="26" xfId="0" applyFont="1" applyFill="1" applyBorder="1" applyAlignment="1">
      <alignment horizontal="center"/>
    </xf>
    <xf numFmtId="0" fontId="2" fillId="0" borderId="27" xfId="0" applyFont="1" applyFill="1" applyBorder="1" applyAlignment="1">
      <alignment horizontal="center"/>
    </xf>
    <xf numFmtId="0" fontId="2" fillId="0" borderId="28" xfId="0" applyFont="1" applyFill="1" applyBorder="1" applyAlignment="1">
      <alignment horizont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4" fillId="4" borderId="19" xfId="0" applyFont="1" applyFill="1" applyBorder="1" applyAlignment="1">
      <alignment horizontal="right" vertical="center" wrapText="1"/>
    </xf>
    <xf numFmtId="0" fontId="4" fillId="4" borderId="20" xfId="0" applyFont="1" applyFill="1" applyBorder="1" applyAlignment="1">
      <alignment horizontal="right" vertical="center" wrapText="1"/>
    </xf>
    <xf numFmtId="0" fontId="4" fillId="3" borderId="29" xfId="0" applyFont="1" applyFill="1" applyBorder="1" applyAlignment="1">
      <alignment horizontal="center"/>
    </xf>
    <xf numFmtId="0" fontId="4" fillId="3" borderId="30" xfId="0" applyFont="1" applyFill="1" applyBorder="1" applyAlignment="1">
      <alignment horizontal="center"/>
    </xf>
    <xf numFmtId="0" fontId="4" fillId="3" borderId="25" xfId="0" applyFont="1" applyFill="1" applyBorder="1" applyAlignment="1">
      <alignment horizontal="center"/>
    </xf>
    <xf numFmtId="0" fontId="4" fillId="0" borderId="2" xfId="0" applyFont="1" applyBorder="1" applyAlignment="1">
      <alignment horizontal="right" vertical="center"/>
    </xf>
    <xf numFmtId="0" fontId="8" fillId="6" borderId="29" xfId="0" applyFont="1" applyFill="1" applyBorder="1" applyAlignment="1">
      <alignment horizontal="center"/>
    </xf>
    <xf numFmtId="0" fontId="8" fillId="6" borderId="30" xfId="0" applyFont="1" applyFill="1" applyBorder="1" applyAlignment="1">
      <alignment horizontal="center"/>
    </xf>
    <xf numFmtId="0" fontId="8" fillId="6" borderId="25" xfId="0" applyFont="1" applyFill="1" applyBorder="1" applyAlignment="1">
      <alignment horizontal="center"/>
    </xf>
    <xf numFmtId="0" fontId="2" fillId="0" borderId="0" xfId="0" applyFont="1" applyFill="1" applyBorder="1" applyAlignment="1">
      <alignment horizontal="left"/>
    </xf>
    <xf numFmtId="0" fontId="4" fillId="4" borderId="29" xfId="0" applyFont="1" applyFill="1" applyBorder="1" applyAlignment="1">
      <alignment horizontal="right" wrapText="1"/>
    </xf>
    <xf numFmtId="0" fontId="4" fillId="4" borderId="25" xfId="0" applyFont="1" applyFill="1" applyBorder="1" applyAlignment="1">
      <alignment horizontal="right" wrapText="1"/>
    </xf>
    <xf numFmtId="0" fontId="4" fillId="4" borderId="19" xfId="0" applyFont="1" applyFill="1" applyBorder="1" applyAlignment="1">
      <alignment horizontal="right" wrapText="1"/>
    </xf>
    <xf numFmtId="0" fontId="4" fillId="4" borderId="31" xfId="0" applyFont="1" applyFill="1" applyBorder="1" applyAlignment="1">
      <alignment horizontal="right" wrapText="1"/>
    </xf>
    <xf numFmtId="0" fontId="4" fillId="4" borderId="31" xfId="0" applyFont="1" applyFill="1" applyBorder="1" applyAlignment="1">
      <alignment horizontal="right" vertical="center" wrapText="1"/>
    </xf>
  </cellXfs>
  <cellStyles count="2">
    <cellStyle name="Currency" xfId="1" builtinId="4"/>
    <cellStyle name="Normal" xfId="0" builtinId="0"/>
  </cellStyles>
  <dxfs count="0"/>
  <tableStyles count="0" defaultTableStyle="TableStyleMedium2" defaultPivotStyle="PivotStyleLight16"/>
  <colors>
    <mruColors>
      <color rgb="FFE3561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7E78A-151E-46FA-B7E5-476B61970EBF}">
  <sheetPr>
    <pageSetUpPr fitToPage="1"/>
  </sheetPr>
  <dimension ref="A1:Y61"/>
  <sheetViews>
    <sheetView tabSelected="1" workbookViewId="0">
      <selection activeCell="I3" sqref="I3"/>
    </sheetView>
  </sheetViews>
  <sheetFormatPr defaultRowHeight="15" x14ac:dyDescent="0.25"/>
  <cols>
    <col min="1" max="1" width="2.140625" customWidth="1"/>
    <col min="2" max="2" width="18.5703125" style="1" customWidth="1"/>
    <col min="3" max="3" width="12.140625" style="1" customWidth="1"/>
    <col min="4" max="4" width="10.7109375" style="1" customWidth="1"/>
    <col min="5" max="5" width="10.28515625" style="1" customWidth="1"/>
    <col min="6" max="6" width="12.85546875" style="1" customWidth="1"/>
    <col min="7" max="7" width="10" style="1" customWidth="1"/>
    <col min="8" max="8" width="3.28515625" style="1" customWidth="1"/>
    <col min="9" max="9" width="12" style="1" customWidth="1"/>
    <col min="10" max="10" width="1.28515625" style="1" customWidth="1"/>
    <col min="11" max="11" width="6.5703125" style="1" customWidth="1"/>
    <col min="12" max="12" width="9.140625" style="1" customWidth="1"/>
    <col min="13" max="13" width="9.5703125" style="1" customWidth="1"/>
    <col min="14" max="14" width="8.7109375" style="1" customWidth="1"/>
    <col min="15" max="15" width="1.140625" style="1" customWidth="1"/>
    <col min="16" max="16" width="16.7109375" style="1" customWidth="1"/>
    <col min="17" max="17" width="15.5703125" style="1" customWidth="1"/>
    <col min="18" max="18" width="3.42578125" style="1" customWidth="1"/>
    <col min="19" max="19" width="13.42578125" style="1" customWidth="1"/>
    <col min="20" max="20" width="13.7109375" style="1" customWidth="1"/>
    <col min="21" max="21" width="14.140625" style="1" customWidth="1"/>
    <col min="22" max="22" width="14.85546875" style="1" customWidth="1"/>
    <col min="23" max="23" width="14.28515625" style="1" customWidth="1"/>
    <col min="24" max="24" width="14.5703125" customWidth="1"/>
    <col min="25" max="25" width="13.28515625" customWidth="1"/>
  </cols>
  <sheetData>
    <row r="1" spans="1:25" ht="16.5" thickBot="1" x14ac:dyDescent="0.3">
      <c r="B1" s="159" t="s">
        <v>45</v>
      </c>
      <c r="C1" s="160"/>
      <c r="D1" s="160"/>
      <c r="E1" s="160"/>
      <c r="F1" s="160"/>
      <c r="G1" s="160"/>
      <c r="H1" s="160"/>
      <c r="I1" s="160"/>
      <c r="J1" s="160"/>
      <c r="K1" s="160"/>
      <c r="L1" s="160"/>
      <c r="M1" s="160"/>
      <c r="N1" s="160"/>
      <c r="O1" s="160"/>
      <c r="P1" s="160"/>
      <c r="Q1" s="161"/>
      <c r="S1" s="155" t="s">
        <v>0</v>
      </c>
      <c r="T1" s="156"/>
      <c r="U1" s="156"/>
      <c r="V1" s="156"/>
      <c r="W1" s="156"/>
      <c r="X1" s="156"/>
      <c r="Y1" s="157"/>
    </row>
    <row r="2" spans="1:25" ht="30" customHeight="1" thickBot="1" x14ac:dyDescent="0.3">
      <c r="A2" s="1"/>
      <c r="B2" s="90"/>
      <c r="C2" s="91" t="s">
        <v>28</v>
      </c>
      <c r="D2" s="92"/>
      <c r="E2" s="92"/>
      <c r="F2" s="92"/>
      <c r="G2" s="92"/>
      <c r="H2" s="92"/>
      <c r="I2" s="93" t="s">
        <v>29</v>
      </c>
      <c r="J2" s="4"/>
      <c r="K2" s="133" t="s">
        <v>26</v>
      </c>
      <c r="L2" s="134"/>
      <c r="M2" s="135"/>
      <c r="N2" s="101">
        <f>SUM(G13)</f>
        <v>0</v>
      </c>
      <c r="O2" s="9"/>
      <c r="P2" s="116" t="s">
        <v>36</v>
      </c>
      <c r="Q2" s="117"/>
      <c r="S2" s="33" t="s">
        <v>5</v>
      </c>
      <c r="T2" s="34" t="s">
        <v>6</v>
      </c>
      <c r="U2" s="34" t="s">
        <v>47</v>
      </c>
      <c r="V2" s="34" t="s">
        <v>14</v>
      </c>
      <c r="W2" s="34" t="s">
        <v>15</v>
      </c>
      <c r="X2" s="34" t="s">
        <v>25</v>
      </c>
      <c r="Y2" s="35" t="s">
        <v>7</v>
      </c>
    </row>
    <row r="3" spans="1:25" ht="15.75" thickBot="1" x14ac:dyDescent="0.3">
      <c r="A3" s="1"/>
      <c r="B3" s="69" t="s">
        <v>2</v>
      </c>
      <c r="C3" s="47">
        <v>0</v>
      </c>
      <c r="D3" s="130"/>
      <c r="E3" s="131"/>
      <c r="F3" s="131"/>
      <c r="G3" s="131"/>
      <c r="H3" s="132"/>
      <c r="I3" s="46">
        <v>0</v>
      </c>
      <c r="J3" s="4"/>
      <c r="K3" s="57"/>
      <c r="L3" s="31" t="s">
        <v>21</v>
      </c>
      <c r="M3" s="31" t="s">
        <v>22</v>
      </c>
      <c r="N3" s="58"/>
      <c r="O3" s="4"/>
      <c r="P3" s="118">
        <f>SUM(C8*0.3)</f>
        <v>0</v>
      </c>
      <c r="Q3" s="119"/>
      <c r="S3" s="15">
        <v>0</v>
      </c>
      <c r="T3" s="10">
        <v>12400</v>
      </c>
      <c r="U3" s="11">
        <v>0.1</v>
      </c>
      <c r="V3" s="10">
        <f>SUM(T3,-S3)</f>
        <v>12400</v>
      </c>
      <c r="W3" s="10">
        <f>IF(C5&gt;=T3,T3-0,C5)</f>
        <v>-15000</v>
      </c>
      <c r="X3" s="10">
        <f>IF(W3&gt;0,W3,0)</f>
        <v>0</v>
      </c>
      <c r="Y3" s="16">
        <f>SUM(U3*X3)</f>
        <v>0</v>
      </c>
    </row>
    <row r="4" spans="1:25" ht="15.75" thickBot="1" x14ac:dyDescent="0.3">
      <c r="A4" s="1"/>
      <c r="B4" s="70" t="s">
        <v>3</v>
      </c>
      <c r="C4" s="48">
        <v>-15000</v>
      </c>
      <c r="D4" s="127" t="s">
        <v>40</v>
      </c>
      <c r="E4" s="128"/>
      <c r="F4" s="128"/>
      <c r="G4" s="128"/>
      <c r="H4" s="129"/>
      <c r="I4" s="54">
        <v>-15000</v>
      </c>
      <c r="J4" s="4"/>
      <c r="K4" s="12" t="s">
        <v>0</v>
      </c>
      <c r="L4" s="10">
        <f>SUM(C8,-G13)</f>
        <v>0</v>
      </c>
      <c r="M4" s="10">
        <f>SUM(C7,-(G13*12))</f>
        <v>0</v>
      </c>
      <c r="N4" s="95" t="e">
        <f>SUM(M4/Q6)</f>
        <v>#DIV/0!</v>
      </c>
      <c r="O4" s="4"/>
      <c r="P4" s="4"/>
      <c r="Q4" s="5"/>
      <c r="S4" s="15">
        <v>12401</v>
      </c>
      <c r="T4" s="10">
        <v>50400</v>
      </c>
      <c r="U4" s="11">
        <v>0.12</v>
      </c>
      <c r="V4" s="10">
        <f t="shared" ref="V4:V9" si="0">SUM(T4,-S4)</f>
        <v>37999</v>
      </c>
      <c r="W4" s="10">
        <f>IF(C5&gt;=T4,T4-T3,C5-T3)</f>
        <v>-27400</v>
      </c>
      <c r="X4" s="10">
        <f t="shared" ref="X4:X9" si="1">IF(W4&gt;0,W4,0)</f>
        <v>0</v>
      </c>
      <c r="Y4" s="16">
        <f t="shared" ref="Y4:Y9" si="2">SUM(U4*X4)</f>
        <v>0</v>
      </c>
    </row>
    <row r="5" spans="1:25" ht="16.5" thickTop="1" thickBot="1" x14ac:dyDescent="0.3">
      <c r="A5" s="1"/>
      <c r="B5" s="67" t="s">
        <v>24</v>
      </c>
      <c r="C5" s="49">
        <f>SUM(C3:C4)</f>
        <v>-15000</v>
      </c>
      <c r="D5" s="145" t="s">
        <v>40</v>
      </c>
      <c r="E5" s="146"/>
      <c r="F5" s="146"/>
      <c r="G5" s="146"/>
      <c r="H5" s="147"/>
      <c r="I5" s="55">
        <f>SUM(I3:I4)</f>
        <v>-15000</v>
      </c>
      <c r="J5" s="4"/>
      <c r="K5" s="12" t="s">
        <v>1</v>
      </c>
      <c r="L5" s="10">
        <f>SUM(I8,G13)</f>
        <v>0</v>
      </c>
      <c r="M5" s="10">
        <f>SUM(I7,(G13*12))</f>
        <v>0</v>
      </c>
      <c r="N5" s="95" t="e">
        <f>SUM(M5/Q6)</f>
        <v>#DIV/0!</v>
      </c>
      <c r="O5" s="4"/>
      <c r="P5" s="120" t="s">
        <v>35</v>
      </c>
      <c r="Q5" s="121"/>
      <c r="S5" s="15">
        <v>50401</v>
      </c>
      <c r="T5" s="10">
        <v>105700</v>
      </c>
      <c r="U5" s="11">
        <v>0.22</v>
      </c>
      <c r="V5" s="10">
        <f t="shared" si="0"/>
        <v>55299</v>
      </c>
      <c r="W5" s="10">
        <f>IF(C5&gt;=T5,T5-T4,C5-T4)</f>
        <v>-65400</v>
      </c>
      <c r="X5" s="10">
        <f t="shared" si="1"/>
        <v>0</v>
      </c>
      <c r="Y5" s="16">
        <f t="shared" si="2"/>
        <v>0</v>
      </c>
    </row>
    <row r="6" spans="1:25" ht="15.75" thickBot="1" x14ac:dyDescent="0.3">
      <c r="A6" s="1"/>
      <c r="B6" s="70" t="s">
        <v>11</v>
      </c>
      <c r="C6" s="50">
        <f>-SUM(Y10)</f>
        <v>0</v>
      </c>
      <c r="D6" s="127" t="s">
        <v>41</v>
      </c>
      <c r="E6" s="128"/>
      <c r="F6" s="128"/>
      <c r="G6" s="128"/>
      <c r="H6" s="129"/>
      <c r="I6" s="26">
        <f>-SUM(Y22)</f>
        <v>0</v>
      </c>
      <c r="J6" s="4"/>
      <c r="K6" s="30" t="s">
        <v>23</v>
      </c>
      <c r="L6" s="59">
        <f>SUM(L4:L5)</f>
        <v>0</v>
      </c>
      <c r="M6" s="59">
        <f>SUM(M4:M5)</f>
        <v>0</v>
      </c>
      <c r="N6" s="96" t="e">
        <f>SUM(N4:N5)</f>
        <v>#DIV/0!</v>
      </c>
      <c r="O6" s="4"/>
      <c r="P6" s="97">
        <f>SUM(C8,I8)</f>
        <v>0</v>
      </c>
      <c r="Q6" s="98">
        <f>SUM(C7,I7)</f>
        <v>0</v>
      </c>
      <c r="S6" s="15">
        <v>105701</v>
      </c>
      <c r="T6" s="10">
        <v>201775</v>
      </c>
      <c r="U6" s="11">
        <v>0.24</v>
      </c>
      <c r="V6" s="10">
        <f t="shared" si="0"/>
        <v>96074</v>
      </c>
      <c r="W6" s="10">
        <f>IF(C5&gt;=T6,T6-T5,C5-T5)</f>
        <v>-120700</v>
      </c>
      <c r="X6" s="10">
        <f t="shared" si="1"/>
        <v>0</v>
      </c>
      <c r="Y6" s="16">
        <f t="shared" si="2"/>
        <v>0</v>
      </c>
    </row>
    <row r="7" spans="1:25" ht="17.25" thickTop="1" thickBot="1" x14ac:dyDescent="0.3">
      <c r="A7" s="1"/>
      <c r="B7" s="67" t="s">
        <v>12</v>
      </c>
      <c r="C7" s="51">
        <f>SUM(C3,C6)</f>
        <v>0</v>
      </c>
      <c r="D7" s="130" t="s">
        <v>42</v>
      </c>
      <c r="E7" s="131"/>
      <c r="F7" s="131"/>
      <c r="G7" s="131"/>
      <c r="H7" s="132"/>
      <c r="I7" s="32">
        <f>SUM(I3,I6)</f>
        <v>0</v>
      </c>
      <c r="J7" s="4"/>
      <c r="K7" s="4"/>
      <c r="L7" s="75"/>
      <c r="M7" s="75"/>
      <c r="N7" s="76"/>
      <c r="O7" s="4"/>
      <c r="P7" s="99">
        <f>SUM(P6*0.5)</f>
        <v>0</v>
      </c>
      <c r="Q7" s="100">
        <f>SUM(Q6*0.5)</f>
        <v>0</v>
      </c>
      <c r="S7" s="15">
        <v>201776</v>
      </c>
      <c r="T7" s="10">
        <v>256225</v>
      </c>
      <c r="U7" s="11">
        <v>0.32</v>
      </c>
      <c r="V7" s="10">
        <f t="shared" si="0"/>
        <v>54449</v>
      </c>
      <c r="W7" s="10">
        <f>IF(C5&gt;=T7,T7-T6,C5-T6)</f>
        <v>-216775</v>
      </c>
      <c r="X7" s="10">
        <f t="shared" si="1"/>
        <v>0</v>
      </c>
      <c r="Y7" s="16">
        <f t="shared" si="2"/>
        <v>0</v>
      </c>
    </row>
    <row r="8" spans="1:25" ht="30" customHeight="1" thickBot="1" x14ac:dyDescent="0.3">
      <c r="A8" s="1"/>
      <c r="B8" s="68" t="s">
        <v>13</v>
      </c>
      <c r="C8" s="60">
        <f>SUM(C7/12)</f>
        <v>0</v>
      </c>
      <c r="D8" s="150" t="s">
        <v>43</v>
      </c>
      <c r="E8" s="151"/>
      <c r="F8" s="151"/>
      <c r="G8" s="151"/>
      <c r="H8" s="152"/>
      <c r="I8" s="61">
        <f>SUM(I7/12)</f>
        <v>0</v>
      </c>
      <c r="J8" s="4"/>
      <c r="K8" s="142" t="s">
        <v>27</v>
      </c>
      <c r="L8" s="143"/>
      <c r="M8" s="144"/>
      <c r="N8" s="102">
        <f>SUM(I13)</f>
        <v>0</v>
      </c>
      <c r="O8" s="4"/>
      <c r="P8" s="64">
        <f>-SUM(I8)</f>
        <v>0</v>
      </c>
      <c r="Q8" s="65">
        <f>-SUM(I7)</f>
        <v>0</v>
      </c>
      <c r="S8" s="15">
        <v>256226</v>
      </c>
      <c r="T8" s="10">
        <v>640600</v>
      </c>
      <c r="U8" s="11">
        <v>0.35</v>
      </c>
      <c r="V8" s="10">
        <f t="shared" si="0"/>
        <v>384374</v>
      </c>
      <c r="W8" s="10">
        <f>IF(C5&gt;=T8,T8-T7,C5-T7)</f>
        <v>-271225</v>
      </c>
      <c r="X8" s="10">
        <f t="shared" si="1"/>
        <v>0</v>
      </c>
      <c r="Y8" s="16">
        <f t="shared" si="2"/>
        <v>0</v>
      </c>
    </row>
    <row r="9" spans="1:25" ht="30.75" thickBot="1" x14ac:dyDescent="0.3">
      <c r="A9" s="1"/>
      <c r="B9" s="84" t="s">
        <v>4</v>
      </c>
      <c r="C9" s="85">
        <f>-SUM(I9)</f>
        <v>0</v>
      </c>
      <c r="D9" s="86"/>
      <c r="E9" s="124"/>
      <c r="F9" s="124"/>
      <c r="G9" s="87"/>
      <c r="H9" s="88"/>
      <c r="I9" s="89">
        <f>IF(P9&lt;P3,P9,P3)</f>
        <v>0</v>
      </c>
      <c r="J9" s="4"/>
      <c r="K9" s="62"/>
      <c r="L9" s="63" t="s">
        <v>21</v>
      </c>
      <c r="M9" s="63" t="s">
        <v>22</v>
      </c>
      <c r="N9" s="35"/>
      <c r="O9" s="4"/>
      <c r="P9" s="104">
        <f>SUM(P7:P8)</f>
        <v>0</v>
      </c>
      <c r="Q9" s="105">
        <f>SUM(Q7:Q8)</f>
        <v>0</v>
      </c>
      <c r="S9" s="15">
        <v>640601</v>
      </c>
      <c r="T9" s="10">
        <v>3000000</v>
      </c>
      <c r="U9" s="11">
        <v>0.37</v>
      </c>
      <c r="V9" s="10">
        <f t="shared" si="0"/>
        <v>2359399</v>
      </c>
      <c r="W9" s="10">
        <f>IF(C5&gt;=T9,T9-T8,C5-T8)</f>
        <v>-655600</v>
      </c>
      <c r="X9" s="10">
        <f t="shared" si="1"/>
        <v>0</v>
      </c>
      <c r="Y9" s="16">
        <f t="shared" si="2"/>
        <v>0</v>
      </c>
    </row>
    <row r="10" spans="1:25" ht="15.75" thickBot="1" x14ac:dyDescent="0.3">
      <c r="A10" s="1"/>
      <c r="B10" s="21"/>
      <c r="C10" s="52">
        <f>SUM(C8:C9)</f>
        <v>0</v>
      </c>
      <c r="D10" s="109" t="e">
        <f>SUM(C10/P6)</f>
        <v>#DIV/0!</v>
      </c>
      <c r="E10" s="125" t="s">
        <v>18</v>
      </c>
      <c r="F10" s="126"/>
      <c r="G10" s="109" t="e">
        <f>SUM(I10/P6)</f>
        <v>#DIV/0!</v>
      </c>
      <c r="H10" s="22"/>
      <c r="I10" s="56">
        <f>SUM(I8:I9)</f>
        <v>0</v>
      </c>
      <c r="J10" s="75"/>
      <c r="K10" s="12" t="s">
        <v>0</v>
      </c>
      <c r="L10" s="10">
        <f>SUM(C8,-I13)</f>
        <v>0</v>
      </c>
      <c r="M10" s="10">
        <f>SUM(C7,-(I13*12))</f>
        <v>0</v>
      </c>
      <c r="N10" s="95" t="e">
        <f>SUM(M10/Q6)</f>
        <v>#DIV/0!</v>
      </c>
      <c r="O10" s="4"/>
      <c r="P10" s="4"/>
      <c r="Q10" s="5"/>
      <c r="S10" s="39"/>
      <c r="T10" s="13"/>
      <c r="U10" s="13"/>
      <c r="V10" s="13"/>
      <c r="W10" s="13"/>
      <c r="X10" s="37">
        <f>SUM(X3:X9)</f>
        <v>0</v>
      </c>
      <c r="Y10" s="38">
        <f>SUM(Y3:Y9)</f>
        <v>0</v>
      </c>
    </row>
    <row r="11" spans="1:25" ht="15.75" thickBot="1" x14ac:dyDescent="0.3">
      <c r="A11" s="1"/>
      <c r="B11" s="20"/>
      <c r="C11" s="108">
        <f>SUM(C10*12)</f>
        <v>0</v>
      </c>
      <c r="D11" s="109" t="e">
        <f>SUM(C11/Q6)</f>
        <v>#DIV/0!</v>
      </c>
      <c r="E11" s="136" t="s">
        <v>19</v>
      </c>
      <c r="F11" s="136"/>
      <c r="G11" s="109" t="e">
        <f>SUM(I11/Q6)</f>
        <v>#DIV/0!</v>
      </c>
      <c r="H11" s="23"/>
      <c r="I11" s="56">
        <f>SUM(I10*12)</f>
        <v>0</v>
      </c>
      <c r="J11" s="77"/>
      <c r="K11" s="12" t="s">
        <v>1</v>
      </c>
      <c r="L11" s="10">
        <f>SUM(I8,I13)</f>
        <v>0</v>
      </c>
      <c r="M11" s="10">
        <f>SUM(I7,(I13*12))</f>
        <v>0</v>
      </c>
      <c r="N11" s="95" t="e">
        <f>SUM(M11/Q6)</f>
        <v>#DIV/0!</v>
      </c>
      <c r="O11" s="4"/>
      <c r="P11" s="4"/>
      <c r="Q11" s="5"/>
      <c r="S11" s="40"/>
      <c r="T11" s="110" t="s">
        <v>8</v>
      </c>
      <c r="U11" s="111"/>
      <c r="V11" s="111"/>
      <c r="W11" s="45" t="e">
        <f>SUM(Y10/X10)</f>
        <v>#DIV/0!</v>
      </c>
      <c r="X11" s="41"/>
      <c r="Y11" s="42"/>
    </row>
    <row r="12" spans="1:25" ht="15.75" thickBot="1" x14ac:dyDescent="0.3">
      <c r="A12" s="1"/>
      <c r="B12" s="3"/>
      <c r="C12" s="6"/>
      <c r="D12" s="7"/>
      <c r="E12" s="6"/>
      <c r="F12" s="6"/>
      <c r="G12" s="6"/>
      <c r="H12" s="6"/>
      <c r="I12" s="8"/>
      <c r="J12" s="4"/>
      <c r="K12" s="30" t="s">
        <v>23</v>
      </c>
      <c r="L12" s="59">
        <f>SUM(L10:L11)</f>
        <v>0</v>
      </c>
      <c r="M12" s="59">
        <f>SUM(M10:M11)</f>
        <v>0</v>
      </c>
      <c r="N12" s="96" t="e">
        <f>SUM(N10:N11)</f>
        <v>#DIV/0!</v>
      </c>
      <c r="O12" s="4"/>
      <c r="P12" s="122" t="s">
        <v>38</v>
      </c>
      <c r="Q12" s="123"/>
      <c r="S12" s="36"/>
      <c r="T12" s="4"/>
      <c r="U12" s="4"/>
      <c r="V12" s="4"/>
      <c r="W12" s="4"/>
      <c r="X12" s="4"/>
      <c r="Y12" s="4"/>
    </row>
    <row r="13" spans="1:25" ht="15.75" thickBot="1" x14ac:dyDescent="0.3">
      <c r="A13" s="1"/>
      <c r="B13" s="163" t="s">
        <v>32</v>
      </c>
      <c r="C13" s="164"/>
      <c r="D13" s="103">
        <f>SUM(P3)</f>
        <v>0</v>
      </c>
      <c r="E13" s="148" t="s">
        <v>39</v>
      </c>
      <c r="F13" s="158"/>
      <c r="G13" s="94">
        <f>SUM(I9*0.9)</f>
        <v>0</v>
      </c>
      <c r="H13" s="24" t="s">
        <v>16</v>
      </c>
      <c r="I13" s="25">
        <f>SUM(I9*1.1)</f>
        <v>0</v>
      </c>
      <c r="J13" s="4"/>
      <c r="K13" s="4"/>
      <c r="L13" s="4"/>
      <c r="M13" s="4"/>
      <c r="N13" s="4"/>
      <c r="O13" s="4"/>
      <c r="P13" s="28" t="s">
        <v>33</v>
      </c>
      <c r="Q13" s="66">
        <v>0</v>
      </c>
      <c r="S13" s="155" t="s">
        <v>1</v>
      </c>
      <c r="T13" s="156"/>
      <c r="U13" s="156"/>
      <c r="V13" s="156"/>
      <c r="W13" s="156"/>
      <c r="X13" s="156"/>
      <c r="Y13" s="157"/>
    </row>
    <row r="14" spans="1:25" ht="30.75" thickBot="1" x14ac:dyDescent="0.3">
      <c r="A14" s="1"/>
      <c r="B14" s="165" t="s">
        <v>17</v>
      </c>
      <c r="C14" s="166"/>
      <c r="D14" s="106">
        <f>SUM(P9)</f>
        <v>0</v>
      </c>
      <c r="E14" s="137" t="s">
        <v>20</v>
      </c>
      <c r="F14" s="138"/>
      <c r="G14" s="6"/>
      <c r="H14" s="6"/>
      <c r="I14" s="8"/>
      <c r="J14" s="4"/>
      <c r="K14" s="4"/>
      <c r="L14" s="4"/>
      <c r="M14" s="4"/>
      <c r="N14" s="4"/>
      <c r="O14" s="4"/>
      <c r="P14" s="83" t="s">
        <v>34</v>
      </c>
      <c r="Q14" s="82">
        <f>-SUM(I8)</f>
        <v>0</v>
      </c>
      <c r="S14" s="33" t="s">
        <v>5</v>
      </c>
      <c r="T14" s="34" t="s">
        <v>6</v>
      </c>
      <c r="U14" s="34" t="s">
        <v>47</v>
      </c>
      <c r="V14" s="34" t="s">
        <v>14</v>
      </c>
      <c r="W14" s="34" t="s">
        <v>9</v>
      </c>
      <c r="X14" s="34" t="s">
        <v>25</v>
      </c>
      <c r="Y14" s="35" t="s">
        <v>7</v>
      </c>
    </row>
    <row r="15" spans="1:25" ht="15.75" thickBot="1" x14ac:dyDescent="0.3">
      <c r="A15" s="1"/>
      <c r="B15" s="72"/>
      <c r="C15" s="73"/>
      <c r="D15" s="73"/>
      <c r="E15" s="153" t="s">
        <v>30</v>
      </c>
      <c r="F15" s="167"/>
      <c r="G15" s="139">
        <f>SUM(Q15)</f>
        <v>0</v>
      </c>
      <c r="H15" s="140"/>
      <c r="I15" s="141"/>
      <c r="J15" s="73"/>
      <c r="K15" s="73"/>
      <c r="L15" s="73"/>
      <c r="M15" s="73"/>
      <c r="N15" s="73"/>
      <c r="O15" s="73"/>
      <c r="P15" s="71" t="s">
        <v>31</v>
      </c>
      <c r="Q15" s="107">
        <f>SUM(Q13:Q14)</f>
        <v>0</v>
      </c>
      <c r="S15" s="15">
        <v>0</v>
      </c>
      <c r="T15" s="10">
        <v>12400</v>
      </c>
      <c r="U15" s="11">
        <v>0.1</v>
      </c>
      <c r="V15" s="10">
        <f>SUM(T15,-S15)</f>
        <v>12400</v>
      </c>
      <c r="W15" s="10">
        <f>IF(I5&gt;=T15,T15-0,I5)</f>
        <v>-15000</v>
      </c>
      <c r="X15" s="10">
        <f>IF(W15&gt;0,W15,0)</f>
        <v>0</v>
      </c>
      <c r="Y15" s="16">
        <f>SUM(U15*X15)</f>
        <v>0</v>
      </c>
    </row>
    <row r="16" spans="1:25" ht="15.75" thickBot="1" x14ac:dyDescent="0.3">
      <c r="A16" s="4"/>
      <c r="B16" s="36"/>
      <c r="C16" s="6"/>
      <c r="D16" s="6"/>
      <c r="G16" s="6"/>
      <c r="H16" s="6"/>
      <c r="I16" s="6"/>
      <c r="J16" s="4"/>
      <c r="S16" s="15">
        <v>12401</v>
      </c>
      <c r="T16" s="10">
        <v>50400</v>
      </c>
      <c r="U16" s="11">
        <v>0.12</v>
      </c>
      <c r="V16" s="10">
        <f t="shared" ref="V16:V21" si="3">SUM(T16,-S16)</f>
        <v>37999</v>
      </c>
      <c r="W16" s="10">
        <f>IF(I5&gt;=T16,T16-T15,I5-T15)</f>
        <v>-27400</v>
      </c>
      <c r="X16" s="10">
        <f t="shared" ref="X16:X21" si="4">IF(W16&gt;0,W16,0)</f>
        <v>0</v>
      </c>
      <c r="Y16" s="16">
        <f t="shared" ref="Y16:Y21" si="5">SUM(U16*X16)</f>
        <v>0</v>
      </c>
    </row>
    <row r="17" spans="1:25" ht="16.5" thickBot="1" x14ac:dyDescent="0.3">
      <c r="A17" s="4"/>
      <c r="B17" s="159" t="s">
        <v>46</v>
      </c>
      <c r="C17" s="160"/>
      <c r="D17" s="160"/>
      <c r="E17" s="160"/>
      <c r="F17" s="160"/>
      <c r="G17" s="160"/>
      <c r="H17" s="160"/>
      <c r="I17" s="160"/>
      <c r="J17" s="160"/>
      <c r="K17" s="160"/>
      <c r="L17" s="160"/>
      <c r="M17" s="160"/>
      <c r="N17" s="160"/>
      <c r="O17" s="160"/>
      <c r="P17" s="160"/>
      <c r="Q17" s="161"/>
      <c r="S17" s="15">
        <v>50401</v>
      </c>
      <c r="T17" s="10">
        <v>105700</v>
      </c>
      <c r="U17" s="11">
        <v>0.22</v>
      </c>
      <c r="V17" s="10">
        <f t="shared" si="3"/>
        <v>55299</v>
      </c>
      <c r="W17" s="14">
        <f>IF(I5&gt;=T17,T17-T16,I5-T16)</f>
        <v>-65400</v>
      </c>
      <c r="X17" s="10">
        <f t="shared" si="4"/>
        <v>0</v>
      </c>
      <c r="Y17" s="16">
        <f t="shared" si="5"/>
        <v>0</v>
      </c>
    </row>
    <row r="18" spans="1:25" ht="30" customHeight="1" thickBot="1" x14ac:dyDescent="0.3">
      <c r="A18" s="4"/>
      <c r="B18" s="90"/>
      <c r="C18" s="91" t="s">
        <v>28</v>
      </c>
      <c r="D18" s="92"/>
      <c r="E18" s="92"/>
      <c r="F18" s="92"/>
      <c r="G18" s="92"/>
      <c r="H18" s="92"/>
      <c r="I18" s="93" t="s">
        <v>29</v>
      </c>
      <c r="J18" s="4"/>
      <c r="K18" s="133" t="s">
        <v>26</v>
      </c>
      <c r="L18" s="134"/>
      <c r="M18" s="135"/>
      <c r="N18" s="101">
        <f>SUM(G29)</f>
        <v>0</v>
      </c>
      <c r="O18" s="9"/>
      <c r="P18" s="116" t="s">
        <v>37</v>
      </c>
      <c r="Q18" s="117"/>
      <c r="S18" s="15">
        <v>105701</v>
      </c>
      <c r="T18" s="10">
        <v>201775</v>
      </c>
      <c r="U18" s="11">
        <v>0.24</v>
      </c>
      <c r="V18" s="10">
        <f t="shared" si="3"/>
        <v>96074</v>
      </c>
      <c r="W18" s="14">
        <f>IF(I5&gt;=T18,T18-T17,I5-T17)</f>
        <v>-120700</v>
      </c>
      <c r="X18" s="10">
        <f t="shared" si="4"/>
        <v>0</v>
      </c>
      <c r="Y18" s="16">
        <f t="shared" si="5"/>
        <v>0</v>
      </c>
    </row>
    <row r="19" spans="1:25" ht="15.75" thickBot="1" x14ac:dyDescent="0.3">
      <c r="A19" s="4"/>
      <c r="B19" s="69" t="s">
        <v>2</v>
      </c>
      <c r="C19" s="79">
        <f>SUM(C3)</f>
        <v>0</v>
      </c>
      <c r="D19" s="130" t="s">
        <v>40</v>
      </c>
      <c r="E19" s="131"/>
      <c r="F19" s="131"/>
      <c r="G19" s="131"/>
      <c r="H19" s="132"/>
      <c r="I19" s="80">
        <f>SUM(I3)</f>
        <v>0</v>
      </c>
      <c r="J19" s="4"/>
      <c r="K19" s="57"/>
      <c r="L19" s="31" t="s">
        <v>21</v>
      </c>
      <c r="M19" s="31" t="s">
        <v>22</v>
      </c>
      <c r="N19" s="58"/>
      <c r="O19" s="4"/>
      <c r="P19" s="118">
        <f>SUM(C24*0.42)</f>
        <v>0</v>
      </c>
      <c r="Q19" s="119"/>
      <c r="S19" s="15">
        <v>201776</v>
      </c>
      <c r="T19" s="10">
        <v>256225</v>
      </c>
      <c r="U19" s="11">
        <v>0.32</v>
      </c>
      <c r="V19" s="10">
        <f t="shared" si="3"/>
        <v>54449</v>
      </c>
      <c r="W19" s="14">
        <f>IF(I5&gt;=T19,T19-T18,I5-T18)</f>
        <v>-216775</v>
      </c>
      <c r="X19" s="10">
        <f t="shared" si="4"/>
        <v>0</v>
      </c>
      <c r="Y19" s="16">
        <f t="shared" si="5"/>
        <v>0</v>
      </c>
    </row>
    <row r="20" spans="1:25" ht="15.75" thickBot="1" x14ac:dyDescent="0.3">
      <c r="A20" s="4"/>
      <c r="B20" s="70" t="s">
        <v>3</v>
      </c>
      <c r="C20" s="48">
        <v>-15000</v>
      </c>
      <c r="D20" s="127" t="s">
        <v>40</v>
      </c>
      <c r="E20" s="128"/>
      <c r="F20" s="128"/>
      <c r="G20" s="128"/>
      <c r="H20" s="129"/>
      <c r="I20" s="54">
        <v>-15000</v>
      </c>
      <c r="J20" s="4"/>
      <c r="K20" s="12" t="s">
        <v>0</v>
      </c>
      <c r="L20" s="10">
        <f>SUM(C24,-G29)</f>
        <v>0</v>
      </c>
      <c r="M20" s="10">
        <f>SUM(C23,-(G29*12))</f>
        <v>0</v>
      </c>
      <c r="N20" s="95" t="e">
        <f>SUM(M20/Q22)</f>
        <v>#DIV/0!</v>
      </c>
      <c r="O20" s="4"/>
      <c r="P20" s="4"/>
      <c r="Q20" s="5"/>
      <c r="S20" s="15">
        <v>256226</v>
      </c>
      <c r="T20" s="10">
        <v>640600</v>
      </c>
      <c r="U20" s="11">
        <v>0.35</v>
      </c>
      <c r="V20" s="10">
        <f t="shared" si="3"/>
        <v>384374</v>
      </c>
      <c r="W20" s="14">
        <f>IF(I5&gt;=T20,T20-T19,I5-T19)</f>
        <v>-271225</v>
      </c>
      <c r="X20" s="10">
        <f t="shared" si="4"/>
        <v>0</v>
      </c>
      <c r="Y20" s="16">
        <f t="shared" si="5"/>
        <v>0</v>
      </c>
    </row>
    <row r="21" spans="1:25" ht="16.5" thickTop="1" thickBot="1" x14ac:dyDescent="0.3">
      <c r="A21" s="4"/>
      <c r="B21" s="67" t="s">
        <v>24</v>
      </c>
      <c r="C21" s="49">
        <f>SUM(C19:C20)</f>
        <v>-15000</v>
      </c>
      <c r="D21" s="145" t="s">
        <v>40</v>
      </c>
      <c r="E21" s="146"/>
      <c r="F21" s="146"/>
      <c r="G21" s="146"/>
      <c r="H21" s="147"/>
      <c r="I21" s="55">
        <f>SUM(I19:I20)</f>
        <v>-15000</v>
      </c>
      <c r="J21" s="4"/>
      <c r="K21" s="12" t="s">
        <v>1</v>
      </c>
      <c r="L21" s="10">
        <f>SUM(I24,G29)</f>
        <v>0</v>
      </c>
      <c r="M21" s="10">
        <f>SUM(I23,(G29*12))</f>
        <v>0</v>
      </c>
      <c r="N21" s="95" t="e">
        <f>SUM(M21/Q22)</f>
        <v>#DIV/0!</v>
      </c>
      <c r="O21" s="4"/>
      <c r="P21" s="120" t="s">
        <v>35</v>
      </c>
      <c r="Q21" s="121"/>
      <c r="S21" s="15">
        <v>640601</v>
      </c>
      <c r="T21" s="10">
        <v>3000000</v>
      </c>
      <c r="U21" s="11">
        <v>0.37</v>
      </c>
      <c r="V21" s="10">
        <f t="shared" si="3"/>
        <v>2359399</v>
      </c>
      <c r="W21" s="14">
        <f>IF(I5&gt;=T21,T21-T20,I5-T20)</f>
        <v>-655600</v>
      </c>
      <c r="X21" s="10">
        <f t="shared" si="4"/>
        <v>0</v>
      </c>
      <c r="Y21" s="16">
        <f t="shared" si="5"/>
        <v>0</v>
      </c>
    </row>
    <row r="22" spans="1:25" ht="15.75" thickBot="1" x14ac:dyDescent="0.3">
      <c r="A22" s="4"/>
      <c r="B22" s="70" t="s">
        <v>11</v>
      </c>
      <c r="C22" s="50">
        <f>-SUM(Y10)</f>
        <v>0</v>
      </c>
      <c r="D22" s="127" t="s">
        <v>40</v>
      </c>
      <c r="E22" s="128"/>
      <c r="F22" s="128"/>
      <c r="G22" s="128"/>
      <c r="H22" s="129"/>
      <c r="I22" s="26">
        <f>-SUM(Y22)</f>
        <v>0</v>
      </c>
      <c r="J22" s="4"/>
      <c r="K22" s="30" t="s">
        <v>23</v>
      </c>
      <c r="L22" s="59">
        <f>SUM(L20:L21)</f>
        <v>0</v>
      </c>
      <c r="M22" s="59">
        <f>SUM(M20:M21)</f>
        <v>0</v>
      </c>
      <c r="N22" s="96" t="e">
        <f>SUM(N20:N21)</f>
        <v>#DIV/0!</v>
      </c>
      <c r="O22" s="4"/>
      <c r="P22" s="97">
        <f>SUM(C24,I24)</f>
        <v>0</v>
      </c>
      <c r="Q22" s="98">
        <f>SUM(C23,I23)</f>
        <v>0</v>
      </c>
      <c r="S22" s="39"/>
      <c r="T22" s="13"/>
      <c r="U22" s="13"/>
      <c r="V22" s="13"/>
      <c r="W22" s="13"/>
      <c r="X22" s="37">
        <f>SUM(X15:X21)</f>
        <v>0</v>
      </c>
      <c r="Y22" s="38">
        <f>SUM(Y15:Y21)</f>
        <v>0</v>
      </c>
    </row>
    <row r="23" spans="1:25" ht="17.25" thickTop="1" thickBot="1" x14ac:dyDescent="0.3">
      <c r="A23" s="4"/>
      <c r="B23" s="67" t="s">
        <v>12</v>
      </c>
      <c r="C23" s="51">
        <f>SUM(C19,C22)</f>
        <v>0</v>
      </c>
      <c r="D23" s="130" t="s">
        <v>40</v>
      </c>
      <c r="E23" s="131"/>
      <c r="F23" s="131"/>
      <c r="G23" s="131"/>
      <c r="H23" s="132"/>
      <c r="I23" s="32">
        <f>SUM(I19,I22)</f>
        <v>0</v>
      </c>
      <c r="J23" s="4"/>
      <c r="K23" s="4"/>
      <c r="L23" s="75"/>
      <c r="M23" s="75"/>
      <c r="N23" s="76"/>
      <c r="O23" s="4"/>
      <c r="P23" s="99">
        <f>SUM(P22*0.5)</f>
        <v>0</v>
      </c>
      <c r="Q23" s="100">
        <f>SUM(Q22*0.5)</f>
        <v>0</v>
      </c>
      <c r="S23" s="40"/>
      <c r="T23" s="110" t="s">
        <v>10</v>
      </c>
      <c r="U23" s="111"/>
      <c r="V23" s="111"/>
      <c r="W23" s="45" t="e">
        <f>SUM(Y22/X22)</f>
        <v>#DIV/0!</v>
      </c>
      <c r="X23" s="43"/>
      <c r="Y23" s="44"/>
    </row>
    <row r="24" spans="1:25" ht="30.75" thickBot="1" x14ac:dyDescent="0.3">
      <c r="A24" s="4"/>
      <c r="B24" s="68" t="s">
        <v>13</v>
      </c>
      <c r="C24" s="60">
        <f>SUM(C23/12)</f>
        <v>0</v>
      </c>
      <c r="D24" s="150" t="s">
        <v>40</v>
      </c>
      <c r="E24" s="151"/>
      <c r="F24" s="151"/>
      <c r="G24" s="151"/>
      <c r="H24" s="152"/>
      <c r="I24" s="61">
        <f>SUM(I23/12)</f>
        <v>0</v>
      </c>
      <c r="J24" s="4"/>
      <c r="K24" s="142" t="s">
        <v>27</v>
      </c>
      <c r="L24" s="143"/>
      <c r="M24" s="144"/>
      <c r="N24" s="102">
        <f>SUM(I29)</f>
        <v>0</v>
      </c>
      <c r="O24" s="4"/>
      <c r="P24" s="64">
        <f>-SUM(I24)</f>
        <v>0</v>
      </c>
      <c r="Q24" s="65">
        <f>-SUM(I23)</f>
        <v>0</v>
      </c>
    </row>
    <row r="25" spans="1:25" ht="30.75" thickBot="1" x14ac:dyDescent="0.3">
      <c r="A25" s="4"/>
      <c r="B25" s="84" t="s">
        <v>4</v>
      </c>
      <c r="C25" s="85">
        <f>-SUM(I25)</f>
        <v>0</v>
      </c>
      <c r="D25" s="86"/>
      <c r="E25" s="124"/>
      <c r="F25" s="124"/>
      <c r="G25" s="87"/>
      <c r="H25" s="88"/>
      <c r="I25" s="89">
        <f>IF(P25&lt;P19,P25,P19)</f>
        <v>0</v>
      </c>
      <c r="J25" s="4"/>
      <c r="K25" s="62"/>
      <c r="L25" s="63" t="s">
        <v>21</v>
      </c>
      <c r="M25" s="63" t="s">
        <v>22</v>
      </c>
      <c r="N25" s="35"/>
      <c r="O25" s="4"/>
      <c r="P25" s="104">
        <f>SUM(P23:P24)</f>
        <v>0</v>
      </c>
      <c r="Q25" s="105">
        <f>SUM(Q23:Q24)</f>
        <v>0</v>
      </c>
    </row>
    <row r="26" spans="1:25" ht="15.75" thickBot="1" x14ac:dyDescent="0.3">
      <c r="A26" s="4"/>
      <c r="B26" s="21"/>
      <c r="C26" s="52">
        <f>SUM(C24:C25)</f>
        <v>0</v>
      </c>
      <c r="D26" s="27" t="e">
        <f>SUM(C26/P22)</f>
        <v>#DIV/0!</v>
      </c>
      <c r="E26" s="125" t="s">
        <v>18</v>
      </c>
      <c r="F26" s="126"/>
      <c r="G26" s="27" t="e">
        <f>SUM(I26/P22)</f>
        <v>#DIV/0!</v>
      </c>
      <c r="H26" s="22"/>
      <c r="I26" s="56">
        <f>SUM(I24:I25)</f>
        <v>0</v>
      </c>
      <c r="J26" s="75"/>
      <c r="K26" s="12" t="s">
        <v>0</v>
      </c>
      <c r="L26" s="10">
        <f>SUM(C24,-I29)</f>
        <v>0</v>
      </c>
      <c r="M26" s="10">
        <f>SUM(C23,-(I29*12))</f>
        <v>0</v>
      </c>
      <c r="N26" s="95" t="e">
        <f>SUM(M26/Q22)</f>
        <v>#DIV/0!</v>
      </c>
      <c r="O26" s="4"/>
      <c r="P26" s="4"/>
      <c r="Q26" s="5"/>
    </row>
    <row r="27" spans="1:25" ht="15.75" thickBot="1" x14ac:dyDescent="0.3">
      <c r="A27" s="4"/>
      <c r="B27" s="20"/>
      <c r="C27" s="53">
        <f>SUM(C26*12)</f>
        <v>0</v>
      </c>
      <c r="D27" s="27" t="e">
        <f>SUM(C27/Q22)</f>
        <v>#DIV/0!</v>
      </c>
      <c r="E27" s="136" t="s">
        <v>19</v>
      </c>
      <c r="F27" s="136"/>
      <c r="G27" s="27" t="e">
        <f>SUM(I27/Q22)</f>
        <v>#DIV/0!</v>
      </c>
      <c r="H27" s="23"/>
      <c r="I27" s="56">
        <f>SUM(I26*12)</f>
        <v>0</v>
      </c>
      <c r="J27" s="77"/>
      <c r="K27" s="12" t="s">
        <v>1</v>
      </c>
      <c r="L27" s="10">
        <f>SUM(I24,I29)</f>
        <v>0</v>
      </c>
      <c r="M27" s="10">
        <f>SUM(I23,(I29*12))</f>
        <v>0</v>
      </c>
      <c r="N27" s="95" t="e">
        <f>SUM(M27/Q22)</f>
        <v>#DIV/0!</v>
      </c>
      <c r="O27" s="4"/>
      <c r="P27" s="4"/>
      <c r="Q27" s="5"/>
    </row>
    <row r="28" spans="1:25" ht="15.75" thickBot="1" x14ac:dyDescent="0.3">
      <c r="A28" s="4"/>
      <c r="B28" s="3"/>
      <c r="C28" s="6"/>
      <c r="D28" s="7"/>
      <c r="E28" s="6"/>
      <c r="F28" s="6"/>
      <c r="G28" s="6"/>
      <c r="H28" s="6"/>
      <c r="I28" s="8"/>
      <c r="J28" s="4"/>
      <c r="K28" s="30" t="s">
        <v>23</v>
      </c>
      <c r="L28" s="59">
        <f>SUM(L26:L27)</f>
        <v>0</v>
      </c>
      <c r="M28" s="59">
        <f>SUM(M26:M27)</f>
        <v>0</v>
      </c>
      <c r="N28" s="96" t="e">
        <f>SUM(N26:N27)</f>
        <v>#DIV/0!</v>
      </c>
      <c r="O28" s="4"/>
      <c r="P28" s="122" t="s">
        <v>38</v>
      </c>
      <c r="Q28" s="123"/>
    </row>
    <row r="29" spans="1:25" ht="15.75" thickBot="1" x14ac:dyDescent="0.3">
      <c r="A29" s="4"/>
      <c r="B29" s="163" t="s">
        <v>32</v>
      </c>
      <c r="C29" s="164"/>
      <c r="D29" s="103">
        <f>SUM(P19)</f>
        <v>0</v>
      </c>
      <c r="E29" s="148" t="s">
        <v>39</v>
      </c>
      <c r="F29" s="149"/>
      <c r="G29" s="78">
        <f>SUM(I25*0.9)</f>
        <v>0</v>
      </c>
      <c r="H29" s="24" t="s">
        <v>16</v>
      </c>
      <c r="I29" s="25">
        <f>SUM(I25*1.1)</f>
        <v>0</v>
      </c>
      <c r="J29" s="4"/>
      <c r="K29" s="4"/>
      <c r="L29" s="4"/>
      <c r="M29" s="4"/>
      <c r="N29" s="4"/>
      <c r="O29" s="4"/>
      <c r="P29" s="28" t="s">
        <v>33</v>
      </c>
      <c r="Q29" s="81">
        <f>SUM(Q13)</f>
        <v>0</v>
      </c>
    </row>
    <row r="30" spans="1:25" ht="15.75" thickBot="1" x14ac:dyDescent="0.3">
      <c r="A30" s="4"/>
      <c r="B30" s="165" t="s">
        <v>17</v>
      </c>
      <c r="C30" s="166"/>
      <c r="D30" s="106">
        <f>SUM(P25)</f>
        <v>0</v>
      </c>
      <c r="E30" s="137" t="s">
        <v>20</v>
      </c>
      <c r="F30" s="138"/>
      <c r="G30" s="6"/>
      <c r="H30" s="6"/>
      <c r="I30" s="8"/>
      <c r="J30" s="4"/>
      <c r="K30" s="4"/>
      <c r="L30" s="4"/>
      <c r="M30" s="4"/>
      <c r="N30" s="4"/>
      <c r="O30" s="4"/>
      <c r="P30" s="29" t="s">
        <v>34</v>
      </c>
      <c r="Q30" s="74">
        <f>-SUM(I24)</f>
        <v>0</v>
      </c>
    </row>
    <row r="31" spans="1:25" ht="15.75" thickBot="1" x14ac:dyDescent="0.3">
      <c r="A31" s="4"/>
      <c r="B31" s="72"/>
      <c r="C31" s="73"/>
      <c r="D31" s="73"/>
      <c r="E31" s="153" t="s">
        <v>30</v>
      </c>
      <c r="F31" s="154"/>
      <c r="G31" s="140">
        <f>SUM(Q31)</f>
        <v>0</v>
      </c>
      <c r="H31" s="140"/>
      <c r="I31" s="141"/>
      <c r="J31" s="73"/>
      <c r="K31" s="73"/>
      <c r="L31" s="73"/>
      <c r="M31" s="73"/>
      <c r="N31" s="73"/>
      <c r="O31" s="73"/>
      <c r="P31" s="71" t="s">
        <v>31</v>
      </c>
      <c r="Q31" s="107">
        <f>SUM(Q29:Q30)</f>
        <v>0</v>
      </c>
    </row>
    <row r="32" spans="1:25" ht="15.75" thickBot="1" x14ac:dyDescent="0.3">
      <c r="A32" s="4"/>
      <c r="B32" s="36"/>
      <c r="C32" s="6"/>
      <c r="D32" s="6"/>
      <c r="G32" s="6"/>
      <c r="H32" s="6"/>
      <c r="I32" s="6"/>
      <c r="J32" s="4"/>
    </row>
    <row r="33" spans="1:17" ht="80.099999999999994" customHeight="1" thickBot="1" x14ac:dyDescent="0.3">
      <c r="A33" s="4"/>
      <c r="B33" s="113" t="s">
        <v>44</v>
      </c>
      <c r="C33" s="114"/>
      <c r="D33" s="114"/>
      <c r="E33" s="114"/>
      <c r="F33" s="114"/>
      <c r="G33" s="114"/>
      <c r="H33" s="114"/>
      <c r="I33" s="114"/>
      <c r="J33" s="114"/>
      <c r="K33" s="114"/>
      <c r="L33" s="114"/>
      <c r="M33" s="114"/>
      <c r="N33" s="114"/>
      <c r="O33" s="114"/>
      <c r="P33" s="114"/>
      <c r="Q33" s="115"/>
    </row>
    <row r="34" spans="1:17" x14ac:dyDescent="0.25">
      <c r="A34" s="4"/>
      <c r="B34" s="36"/>
      <c r="C34" s="6"/>
      <c r="D34" s="6"/>
      <c r="G34" s="6"/>
      <c r="H34" s="6"/>
      <c r="I34" s="6"/>
      <c r="J34" s="4"/>
    </row>
    <row r="35" spans="1:17" ht="15.75" x14ac:dyDescent="0.25">
      <c r="A35" s="1"/>
      <c r="N35" s="2"/>
    </row>
    <row r="36" spans="1:17" ht="15.75" x14ac:dyDescent="0.25">
      <c r="A36" s="1"/>
      <c r="N36" s="2"/>
    </row>
    <row r="37" spans="1:17" ht="15.75" x14ac:dyDescent="0.25">
      <c r="A37" s="1"/>
      <c r="N37" s="2"/>
    </row>
    <row r="38" spans="1:17" ht="15.75" x14ac:dyDescent="0.25">
      <c r="A38" s="1"/>
      <c r="N38" s="2"/>
    </row>
    <row r="39" spans="1:17" ht="15.75" x14ac:dyDescent="0.25">
      <c r="A39" s="1"/>
      <c r="N39" s="2"/>
    </row>
    <row r="40" spans="1:17" x14ac:dyDescent="0.25">
      <c r="A40" s="1"/>
    </row>
    <row r="41" spans="1:17" x14ac:dyDescent="0.25">
      <c r="A41" s="1"/>
    </row>
    <row r="42" spans="1:17" x14ac:dyDescent="0.25">
      <c r="A42" s="1"/>
    </row>
    <row r="43" spans="1:17" x14ac:dyDescent="0.25">
      <c r="A43" s="1"/>
    </row>
    <row r="44" spans="1:17" x14ac:dyDescent="0.25">
      <c r="A44" s="1"/>
    </row>
    <row r="45" spans="1:17" x14ac:dyDescent="0.25">
      <c r="A45" s="1"/>
    </row>
    <row r="46" spans="1:17" x14ac:dyDescent="0.25">
      <c r="A46" s="4"/>
      <c r="J46" s="4"/>
    </row>
    <row r="47" spans="1:17" x14ac:dyDescent="0.25">
      <c r="A47" s="1"/>
    </row>
    <row r="48" spans="1:17" ht="15.75" x14ac:dyDescent="0.25">
      <c r="A48" s="1"/>
      <c r="N48" s="2"/>
    </row>
    <row r="49" spans="1:14" ht="15.75" x14ac:dyDescent="0.25">
      <c r="A49" s="1"/>
      <c r="N49" s="2"/>
    </row>
    <row r="50" spans="1:14" ht="15.75" x14ac:dyDescent="0.25">
      <c r="A50" s="1"/>
      <c r="N50" s="2"/>
    </row>
    <row r="51" spans="1:14" ht="15.75" x14ac:dyDescent="0.25">
      <c r="A51" s="1"/>
      <c r="N51" s="2"/>
    </row>
    <row r="52" spans="1:14" ht="15.75" x14ac:dyDescent="0.25">
      <c r="A52" s="1"/>
      <c r="N52" s="2"/>
    </row>
    <row r="53" spans="1:14" ht="15.75" x14ac:dyDescent="0.25">
      <c r="A53" s="1"/>
      <c r="K53" s="9"/>
      <c r="L53" s="9"/>
      <c r="M53" s="9"/>
      <c r="N53" s="17"/>
    </row>
    <row r="54" spans="1:14" ht="15.75" x14ac:dyDescent="0.25">
      <c r="A54" s="1"/>
      <c r="K54" s="162"/>
      <c r="L54" s="162"/>
      <c r="M54" s="162"/>
      <c r="N54" s="18"/>
    </row>
    <row r="55" spans="1:14" ht="15.75" x14ac:dyDescent="0.25">
      <c r="A55" s="1"/>
      <c r="K55" s="9"/>
      <c r="L55" s="9"/>
      <c r="M55" s="9"/>
      <c r="N55" s="18"/>
    </row>
    <row r="56" spans="1:14" ht="15.75" x14ac:dyDescent="0.25">
      <c r="A56" s="1"/>
      <c r="K56" s="162"/>
      <c r="L56" s="162"/>
      <c r="M56" s="162"/>
      <c r="N56" s="18"/>
    </row>
    <row r="57" spans="1:14" ht="15.75" x14ac:dyDescent="0.25">
      <c r="A57" s="1"/>
      <c r="K57" s="131"/>
      <c r="L57" s="131"/>
      <c r="M57" s="131"/>
      <c r="N57" s="18"/>
    </row>
    <row r="58" spans="1:14" ht="15.75" x14ac:dyDescent="0.25">
      <c r="K58" s="9"/>
      <c r="L58" s="9"/>
      <c r="M58" s="9"/>
      <c r="N58" s="19"/>
    </row>
    <row r="59" spans="1:14" ht="15.75" x14ac:dyDescent="0.25">
      <c r="B59" s="112"/>
      <c r="C59" s="112"/>
      <c r="D59" s="112"/>
      <c r="E59" s="112"/>
      <c r="F59" s="112"/>
      <c r="G59" s="112"/>
      <c r="H59" s="112"/>
      <c r="I59" s="112"/>
      <c r="K59" s="131"/>
      <c r="L59" s="131"/>
      <c r="M59" s="131"/>
      <c r="N59" s="18"/>
    </row>
    <row r="60" spans="1:14" ht="15.75" x14ac:dyDescent="0.25">
      <c r="K60" s="9"/>
      <c r="L60" s="9"/>
      <c r="M60" s="9"/>
      <c r="N60" s="17"/>
    </row>
    <row r="61" spans="1:14" ht="15.75" x14ac:dyDescent="0.25">
      <c r="N61" s="2"/>
    </row>
  </sheetData>
  <sheetProtection algorithmName="SHA-512" hashValue="xAMZ0dtB0KltWeH2LQj1YxRD8g8RnrsTLsTdmuM4/eY2lX1ZU9ayuqG3011bLU+Pt6D5G9SKyULMowTOF0PX4Q==" saltValue="W2jQjKFY/76Nv0U3pRyrDQ==" spinCount="100000" sheet="1" selectLockedCells="1"/>
  <mergeCells count="54">
    <mergeCell ref="B17:Q17"/>
    <mergeCell ref="K54:M54"/>
    <mergeCell ref="K56:M56"/>
    <mergeCell ref="K57:M57"/>
    <mergeCell ref="B13:C13"/>
    <mergeCell ref="B14:C14"/>
    <mergeCell ref="E15:F15"/>
    <mergeCell ref="P21:Q21"/>
    <mergeCell ref="P28:Q28"/>
    <mergeCell ref="B29:C29"/>
    <mergeCell ref="B30:C30"/>
    <mergeCell ref="E26:F26"/>
    <mergeCell ref="E27:F27"/>
    <mergeCell ref="S13:Y13"/>
    <mergeCell ref="D5:H5"/>
    <mergeCell ref="D6:H6"/>
    <mergeCell ref="S1:Y1"/>
    <mergeCell ref="T11:V11"/>
    <mergeCell ref="D7:H7"/>
    <mergeCell ref="E13:F13"/>
    <mergeCell ref="D8:H8"/>
    <mergeCell ref="B1:Q1"/>
    <mergeCell ref="K59:M59"/>
    <mergeCell ref="E14:F14"/>
    <mergeCell ref="G15:I15"/>
    <mergeCell ref="K2:M2"/>
    <mergeCell ref="K8:M8"/>
    <mergeCell ref="D20:H20"/>
    <mergeCell ref="D21:H21"/>
    <mergeCell ref="E29:F29"/>
    <mergeCell ref="D22:H22"/>
    <mergeCell ref="D23:H23"/>
    <mergeCell ref="D24:H24"/>
    <mergeCell ref="K24:M24"/>
    <mergeCell ref="E25:F25"/>
    <mergeCell ref="E30:F30"/>
    <mergeCell ref="E31:F31"/>
    <mergeCell ref="G31:I31"/>
    <mergeCell ref="T23:V23"/>
    <mergeCell ref="B59:I59"/>
    <mergeCell ref="B33:Q33"/>
    <mergeCell ref="P2:Q2"/>
    <mergeCell ref="P3:Q3"/>
    <mergeCell ref="P5:Q5"/>
    <mergeCell ref="P12:Q12"/>
    <mergeCell ref="E9:F9"/>
    <mergeCell ref="E10:F10"/>
    <mergeCell ref="D4:H4"/>
    <mergeCell ref="D3:H3"/>
    <mergeCell ref="K18:M18"/>
    <mergeCell ref="P18:Q18"/>
    <mergeCell ref="E11:F11"/>
    <mergeCell ref="D19:H19"/>
    <mergeCell ref="P19:Q19"/>
  </mergeCells>
  <pageMargins left="0.25" right="0.25" top="0.25" bottom="0.25" header="0" footer="0"/>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Office of State Courts Administrator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W. Ruth</dc:creator>
  <cp:lastModifiedBy>Justin W. Ruth</cp:lastModifiedBy>
  <cp:lastPrinted>2025-08-01T14:30:05Z</cp:lastPrinted>
  <dcterms:created xsi:type="dcterms:W3CDTF">2025-04-10T21:22:31Z</dcterms:created>
  <dcterms:modified xsi:type="dcterms:W3CDTF">2026-04-28T19:54:13Z</dcterms:modified>
</cp:coreProperties>
</file>